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F0CB81B8-0EBB-4D3A-856D-460D08C4E917}" xr6:coauthVersionLast="36" xr6:coauthVersionMax="36" xr10:uidLastSave="{00000000-0000-0000-0000-000000000000}"/>
  <bookViews>
    <workbookView xWindow="0" yWindow="0" windowWidth="28800" windowHeight="11625" activeTab="2" xr2:uid="{00000000-000D-0000-FFFF-FFFF00000000}"/>
  </bookViews>
  <sheets>
    <sheet name="Лист1" sheetId="1" r:id="rId1"/>
    <sheet name="Лист2" sheetId="2" r:id="rId2"/>
    <sheet name="2024 1 план" sheetId="3" r:id="rId3"/>
  </sheets>
  <externalReferences>
    <externalReference r:id="rId4"/>
    <externalReference r:id="rId5"/>
  </externalReferences>
  <definedNames>
    <definedName name="_xlnm.Print_Area" localSheetId="2">'2024 1 план'!$A$1:$N$541</definedName>
    <definedName name="Обоснование" localSheetId="0">'[1]ПЛАН 1 2021 г'!#REF!</definedName>
    <definedName name="Способ" localSheetId="2">'[2]ПЛАН 1 2021 г'!#REF!</definedName>
    <definedName name="Способ" localSheetId="0">'[1]ПЛАН 1 2021 г'!#REF!</definedName>
    <definedName name="Способ" localSheetId="1">'[2]ПЛАН 1 2021 г'!#REF!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7" i="3" l="1"/>
  <c r="K506" i="3"/>
  <c r="L236" i="3"/>
  <c r="L235" i="3"/>
  <c r="K234" i="3"/>
  <c r="L234" i="3" s="1"/>
  <c r="K233" i="3"/>
  <c r="L233" i="3" s="1"/>
  <c r="K232" i="3"/>
  <c r="L232" i="3" s="1"/>
  <c r="K231" i="3"/>
  <c r="L231" i="3" s="1"/>
  <c r="K230" i="3"/>
  <c r="L230" i="3" s="1"/>
  <c r="K229" i="3"/>
  <c r="L229" i="3" s="1"/>
  <c r="K228" i="3"/>
  <c r="L228" i="3" s="1"/>
  <c r="K227" i="3"/>
  <c r="L227" i="3" s="1"/>
  <c r="K226" i="3"/>
  <c r="L226" i="3" s="1"/>
  <c r="K225" i="3"/>
  <c r="L225" i="3" s="1"/>
  <c r="K224" i="3"/>
  <c r="L224" i="3" s="1"/>
  <c r="K223" i="3"/>
  <c r="L223" i="3" s="1"/>
  <c r="K222" i="3"/>
  <c r="L222" i="3" s="1"/>
  <c r="K221" i="3"/>
  <c r="L221" i="3" s="1"/>
  <c r="K220" i="3"/>
  <c r="L220" i="3" s="1"/>
  <c r="K219" i="3"/>
  <c r="L219" i="3" s="1"/>
  <c r="K218" i="3"/>
  <c r="L218" i="3" s="1"/>
  <c r="K217" i="3"/>
  <c r="L217" i="3" s="1"/>
  <c r="K216" i="3"/>
  <c r="L216" i="3" s="1"/>
  <c r="K215" i="3"/>
  <c r="L215" i="3" s="1"/>
  <c r="K214" i="3"/>
  <c r="L214" i="3" s="1"/>
  <c r="K213" i="3"/>
  <c r="L213" i="3" s="1"/>
  <c r="K212" i="3"/>
  <c r="L212" i="3" s="1"/>
  <c r="K211" i="3"/>
  <c r="L211" i="3" s="1"/>
  <c r="K210" i="3"/>
  <c r="L210" i="3" s="1"/>
  <c r="K209" i="3"/>
  <c r="L209" i="3" s="1"/>
  <c r="K208" i="3"/>
  <c r="L208" i="3" s="1"/>
  <c r="K243" i="3"/>
  <c r="L243" i="3" s="1"/>
  <c r="K195" i="3" l="1"/>
  <c r="L195" i="3" s="1"/>
  <c r="K194" i="3"/>
  <c r="L194" i="3" s="1"/>
  <c r="L523" i="3" l="1"/>
  <c r="L517" i="3"/>
  <c r="L518" i="3"/>
  <c r="L519" i="3"/>
  <c r="L520" i="3"/>
  <c r="L521" i="3"/>
  <c r="L522" i="3"/>
  <c r="L516" i="3"/>
  <c r="K505" i="3" l="1"/>
  <c r="L505" i="3" s="1"/>
  <c r="K53" i="3"/>
  <c r="J52" i="3"/>
  <c r="K52" i="3" s="1"/>
  <c r="K51" i="3"/>
  <c r="L51" i="3" s="1"/>
  <c r="K47" i="3"/>
  <c r="M525" i="3" l="1"/>
  <c r="L205" i="3"/>
  <c r="K497" i="3" l="1"/>
  <c r="L255" i="3"/>
  <c r="L256" i="3"/>
  <c r="L257" i="3"/>
  <c r="L258" i="3"/>
  <c r="L259" i="3"/>
  <c r="L260" i="3"/>
  <c r="L261" i="3"/>
  <c r="L262" i="3"/>
  <c r="L263" i="3"/>
  <c r="L264" i="3"/>
  <c r="L265" i="3"/>
  <c r="L266" i="3"/>
  <c r="L267" i="3"/>
  <c r="L268" i="3"/>
  <c r="L269" i="3"/>
  <c r="L270" i="3"/>
  <c r="L271" i="3"/>
  <c r="L254" i="3"/>
  <c r="K246" i="3" l="1"/>
  <c r="L246" i="3" s="1"/>
  <c r="K253" i="3"/>
  <c r="L253" i="3" s="1"/>
  <c r="K252" i="3"/>
  <c r="L252" i="3" s="1"/>
  <c r="K251" i="3"/>
  <c r="L251" i="3" s="1"/>
  <c r="K250" i="3"/>
  <c r="L250" i="3" s="1"/>
  <c r="K249" i="3"/>
  <c r="L249" i="3" s="1"/>
  <c r="K248" i="3"/>
  <c r="L248" i="3" s="1"/>
  <c r="K247" i="3"/>
  <c r="L247" i="3" s="1"/>
  <c r="L272" i="3" l="1"/>
  <c r="K198" i="3"/>
  <c r="L198" i="3" s="1"/>
  <c r="L497" i="3"/>
  <c r="K185" i="3"/>
  <c r="L185" i="3" s="1"/>
  <c r="K184" i="3"/>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L122" i="3" s="1"/>
  <c r="K123" i="3"/>
  <c r="L123" i="3" s="1"/>
  <c r="K124" i="3"/>
  <c r="L124" i="3" s="1"/>
  <c r="K125" i="3"/>
  <c r="L125" i="3" s="1"/>
  <c r="K126" i="3"/>
  <c r="L126" i="3" s="1"/>
  <c r="K127" i="3"/>
  <c r="L127" i="3" s="1"/>
  <c r="K128" i="3"/>
  <c r="L128" i="3" s="1"/>
  <c r="K129" i="3"/>
  <c r="L129" i="3" s="1"/>
  <c r="K130" i="3"/>
  <c r="L130" i="3" s="1"/>
  <c r="K131" i="3"/>
  <c r="L131" i="3" s="1"/>
  <c r="K132" i="3"/>
  <c r="L132" i="3" s="1"/>
  <c r="K133" i="3"/>
  <c r="L133" i="3" s="1"/>
  <c r="K134" i="3"/>
  <c r="L134" i="3" s="1"/>
  <c r="K135" i="3"/>
  <c r="L135" i="3" s="1"/>
  <c r="K136" i="3"/>
  <c r="L136" i="3" s="1"/>
  <c r="K137" i="3"/>
  <c r="L137" i="3" s="1"/>
  <c r="K138" i="3"/>
  <c r="L138" i="3" s="1"/>
  <c r="K139" i="3"/>
  <c r="L139" i="3" s="1"/>
  <c r="K140" i="3"/>
  <c r="L140" i="3" s="1"/>
  <c r="K141" i="3"/>
  <c r="L141" i="3" s="1"/>
  <c r="K142" i="3"/>
  <c r="L142" i="3" s="1"/>
  <c r="K143" i="3"/>
  <c r="L143" i="3" s="1"/>
  <c r="K144" i="3"/>
  <c r="L144" i="3" s="1"/>
  <c r="K145" i="3"/>
  <c r="L145" i="3" s="1"/>
  <c r="K146" i="3"/>
  <c r="L146" i="3" s="1"/>
  <c r="K147" i="3"/>
  <c r="L147" i="3" s="1"/>
  <c r="K148" i="3"/>
  <c r="L148" i="3" s="1"/>
  <c r="K149" i="3"/>
  <c r="L149" i="3" s="1"/>
  <c r="K150" i="3"/>
  <c r="L150" i="3" s="1"/>
  <c r="K151" i="3"/>
  <c r="L151" i="3" s="1"/>
  <c r="K152" i="3"/>
  <c r="L152" i="3" s="1"/>
  <c r="K153" i="3"/>
  <c r="L153" i="3" s="1"/>
  <c r="K154" i="3"/>
  <c r="L154" i="3" s="1"/>
  <c r="K155" i="3"/>
  <c r="L155" i="3" s="1"/>
  <c r="K156" i="3"/>
  <c r="L156" i="3" s="1"/>
  <c r="K157" i="3"/>
  <c r="L157" i="3" s="1"/>
  <c r="K158" i="3"/>
  <c r="L158" i="3" s="1"/>
  <c r="K513" i="3"/>
  <c r="L513" i="3" s="1"/>
  <c r="K159" i="3"/>
  <c r="L159" i="3" s="1"/>
  <c r="K160" i="3"/>
  <c r="L160" i="3" s="1"/>
  <c r="K161" i="3"/>
  <c r="L161" i="3" s="1"/>
  <c r="K162" i="3"/>
  <c r="L162" i="3" s="1"/>
  <c r="K163" i="3"/>
  <c r="L163" i="3" s="1"/>
  <c r="K164" i="3"/>
  <c r="L164" i="3" s="1"/>
  <c r="K165" i="3"/>
  <c r="L165" i="3" s="1"/>
  <c r="K166" i="3"/>
  <c r="L166" i="3" s="1"/>
  <c r="K167" i="3"/>
  <c r="L167" i="3" s="1"/>
  <c r="K168" i="3"/>
  <c r="L168" i="3" s="1"/>
  <c r="K169" i="3"/>
  <c r="L169" i="3" s="1"/>
  <c r="K170" i="3"/>
  <c r="L170" i="3" s="1"/>
  <c r="K171" i="3"/>
  <c r="L171" i="3" s="1"/>
  <c r="K172" i="3"/>
  <c r="L172" i="3" s="1"/>
  <c r="K173" i="3"/>
  <c r="L173" i="3" s="1"/>
  <c r="K174" i="3"/>
  <c r="L174" i="3" s="1"/>
  <c r="K175" i="3"/>
  <c r="L175" i="3" s="1"/>
  <c r="K176" i="3"/>
  <c r="L176" i="3" s="1"/>
  <c r="K177" i="3"/>
  <c r="L177" i="3" s="1"/>
  <c r="K178" i="3"/>
  <c r="L178" i="3" s="1"/>
  <c r="K179" i="3"/>
  <c r="L179" i="3" s="1"/>
  <c r="K180" i="3"/>
  <c r="L180" i="3" s="1"/>
  <c r="K181" i="3"/>
  <c r="L181" i="3" s="1"/>
  <c r="K109" i="3"/>
  <c r="L109" i="3" s="1"/>
  <c r="K197" i="3"/>
  <c r="E195" i="3"/>
  <c r="D195" i="3"/>
  <c r="K517" i="3"/>
  <c r="K516" i="3"/>
  <c r="K512" i="3"/>
  <c r="K508" i="3"/>
  <c r="L508" i="3" s="1"/>
  <c r="K204" i="3"/>
  <c r="L204" i="3" s="1"/>
  <c r="K207" i="3"/>
  <c r="L207" i="3" s="1"/>
  <c r="K203" i="3"/>
  <c r="L203" i="3" s="1"/>
  <c r="K206" i="3"/>
  <c r="L206" i="3" s="1"/>
  <c r="K202" i="3"/>
  <c r="L202" i="3" s="1"/>
  <c r="K201" i="3"/>
  <c r="L201" i="3" s="1"/>
  <c r="K200" i="3"/>
  <c r="L200" i="3" s="1"/>
  <c r="K199" i="3"/>
  <c r="L199" i="3" s="1"/>
  <c r="K504" i="3"/>
  <c r="L504" i="3" s="1"/>
  <c r="K503" i="3"/>
  <c r="L503" i="3" s="1"/>
  <c r="K502" i="3"/>
  <c r="L502" i="3" s="1"/>
  <c r="K501" i="3"/>
  <c r="L501" i="3" s="1"/>
  <c r="K500" i="3"/>
  <c r="L500" i="3" s="1"/>
  <c r="K46" i="3"/>
  <c r="L46" i="3" s="1"/>
  <c r="K50" i="3"/>
  <c r="L50" i="3" s="1"/>
  <c r="K49" i="3"/>
  <c r="L49" i="3" s="1"/>
  <c r="K48" i="3"/>
  <c r="L48" i="3" s="1"/>
  <c r="L47" i="3"/>
  <c r="L496" i="3"/>
  <c r="K496" i="3"/>
  <c r="L495" i="3"/>
  <c r="K495" i="3"/>
  <c r="L494" i="3"/>
  <c r="K494" i="3"/>
  <c r="L493" i="3"/>
  <c r="K493" i="3"/>
  <c r="L492" i="3"/>
  <c r="K492" i="3"/>
  <c r="L491" i="3"/>
  <c r="K491" i="3"/>
  <c r="L490" i="3"/>
  <c r="K490" i="3"/>
  <c r="L489" i="3"/>
  <c r="K489" i="3"/>
  <c r="L488" i="3"/>
  <c r="K488" i="3"/>
  <c r="L487" i="3"/>
  <c r="K487" i="3"/>
  <c r="L486" i="3"/>
  <c r="K486" i="3"/>
  <c r="L485" i="3"/>
  <c r="K485" i="3"/>
  <c r="L484" i="3"/>
  <c r="K484" i="3"/>
  <c r="L483" i="3"/>
  <c r="K483" i="3"/>
  <c r="L482" i="3"/>
  <c r="K482" i="3"/>
  <c r="L481" i="3"/>
  <c r="K481" i="3"/>
  <c r="L480" i="3"/>
  <c r="K480" i="3"/>
  <c r="L479" i="3"/>
  <c r="K479" i="3"/>
  <c r="L478" i="3"/>
  <c r="K478" i="3"/>
  <c r="L477" i="3"/>
  <c r="K477" i="3"/>
  <c r="L476" i="3"/>
  <c r="K476" i="3"/>
  <c r="L475" i="3"/>
  <c r="K475" i="3"/>
  <c r="L474" i="3"/>
  <c r="K474" i="3"/>
  <c r="L473" i="3"/>
  <c r="K473" i="3"/>
  <c r="L472" i="3"/>
  <c r="K472" i="3"/>
  <c r="L471" i="3"/>
  <c r="K471" i="3"/>
  <c r="L470" i="3"/>
  <c r="K470" i="3"/>
  <c r="L469" i="3"/>
  <c r="K469" i="3"/>
  <c r="L468" i="3"/>
  <c r="K468" i="3"/>
  <c r="L467" i="3"/>
  <c r="K467" i="3"/>
  <c r="L466" i="3"/>
  <c r="K466" i="3"/>
  <c r="L465" i="3"/>
  <c r="K465" i="3"/>
  <c r="L464" i="3"/>
  <c r="K464" i="3"/>
  <c r="L463" i="3"/>
  <c r="K463" i="3"/>
  <c r="L462" i="3"/>
  <c r="K462" i="3"/>
  <c r="L461" i="3"/>
  <c r="K461" i="3"/>
  <c r="L460" i="3"/>
  <c r="K460" i="3"/>
  <c r="L459" i="3"/>
  <c r="K459" i="3"/>
  <c r="L458" i="3"/>
  <c r="K458" i="3"/>
  <c r="L457" i="3"/>
  <c r="K457" i="3"/>
  <c r="L456" i="3"/>
  <c r="K456" i="3"/>
  <c r="L455" i="3"/>
  <c r="K455" i="3"/>
  <c r="L454" i="3"/>
  <c r="K454" i="3"/>
  <c r="L453" i="3"/>
  <c r="K453" i="3"/>
  <c r="L452" i="3"/>
  <c r="K452" i="3"/>
  <c r="L451" i="3"/>
  <c r="K451" i="3"/>
  <c r="L450" i="3"/>
  <c r="K450" i="3"/>
  <c r="L449" i="3"/>
  <c r="K449" i="3"/>
  <c r="L448" i="3"/>
  <c r="K448" i="3"/>
  <c r="L447" i="3"/>
  <c r="K447" i="3"/>
  <c r="L446" i="3"/>
  <c r="K446" i="3"/>
  <c r="L445" i="3"/>
  <c r="K445" i="3"/>
  <c r="L444" i="3"/>
  <c r="K444" i="3"/>
  <c r="L443" i="3"/>
  <c r="K443" i="3"/>
  <c r="L442" i="3"/>
  <c r="K442" i="3"/>
  <c r="L441" i="3"/>
  <c r="K441" i="3"/>
  <c r="L440" i="3"/>
  <c r="K440" i="3"/>
  <c r="L439" i="3"/>
  <c r="K439" i="3"/>
  <c r="L438" i="3"/>
  <c r="K438" i="3"/>
  <c r="L437" i="3"/>
  <c r="K437" i="3"/>
  <c r="L436" i="3"/>
  <c r="K436" i="3"/>
  <c r="L435" i="3"/>
  <c r="K435" i="3"/>
  <c r="L434" i="3"/>
  <c r="K434" i="3"/>
  <c r="L433" i="3"/>
  <c r="K433" i="3"/>
  <c r="L432" i="3"/>
  <c r="K432" i="3"/>
  <c r="L431" i="3"/>
  <c r="K431" i="3"/>
  <c r="L430" i="3"/>
  <c r="K430" i="3"/>
  <c r="L429" i="3"/>
  <c r="K429" i="3"/>
  <c r="L428" i="3"/>
  <c r="K428" i="3"/>
  <c r="L427" i="3"/>
  <c r="K427" i="3"/>
  <c r="L426" i="3"/>
  <c r="K426" i="3"/>
  <c r="L425" i="3"/>
  <c r="K425" i="3"/>
  <c r="L424" i="3"/>
  <c r="K424" i="3"/>
  <c r="L423" i="3"/>
  <c r="K423" i="3"/>
  <c r="L422" i="3"/>
  <c r="K422" i="3"/>
  <c r="L421" i="3"/>
  <c r="K421" i="3"/>
  <c r="L420" i="3"/>
  <c r="K420" i="3"/>
  <c r="L419" i="3"/>
  <c r="K419" i="3"/>
  <c r="L418" i="3"/>
  <c r="K418" i="3"/>
  <c r="L417" i="3"/>
  <c r="K417" i="3"/>
  <c r="L416" i="3"/>
  <c r="K416" i="3"/>
  <c r="L415" i="3"/>
  <c r="K415" i="3"/>
  <c r="L414" i="3"/>
  <c r="K414" i="3"/>
  <c r="L413" i="3"/>
  <c r="K413" i="3"/>
  <c r="L412" i="3"/>
  <c r="K412" i="3"/>
  <c r="L411" i="3"/>
  <c r="K411" i="3"/>
  <c r="L410" i="3"/>
  <c r="K410" i="3"/>
  <c r="L409" i="3"/>
  <c r="K409" i="3"/>
  <c r="L408" i="3"/>
  <c r="K408" i="3"/>
  <c r="L407" i="3"/>
  <c r="K407" i="3"/>
  <c r="L406" i="3"/>
  <c r="K406" i="3"/>
  <c r="L405" i="3"/>
  <c r="K405" i="3"/>
  <c r="L404" i="3"/>
  <c r="K404" i="3"/>
  <c r="L403" i="3"/>
  <c r="K403" i="3"/>
  <c r="L402" i="3"/>
  <c r="K402" i="3"/>
  <c r="L401" i="3"/>
  <c r="K401" i="3"/>
  <c r="L400" i="3"/>
  <c r="K400" i="3"/>
  <c r="L399" i="3"/>
  <c r="K399" i="3"/>
  <c r="L398" i="3"/>
  <c r="K398" i="3"/>
  <c r="L397" i="3"/>
  <c r="K397" i="3"/>
  <c r="L396" i="3"/>
  <c r="K396" i="3"/>
  <c r="K395" i="3"/>
  <c r="L395" i="3" s="1"/>
  <c r="K394" i="3"/>
  <c r="L394" i="3" s="1"/>
  <c r="K393" i="3"/>
  <c r="L393" i="3" s="1"/>
  <c r="K392" i="3"/>
  <c r="L392" i="3" s="1"/>
  <c r="K391" i="3"/>
  <c r="L391" i="3" s="1"/>
  <c r="K390" i="3"/>
  <c r="L390" i="3" s="1"/>
  <c r="K389" i="3"/>
  <c r="L389" i="3" s="1"/>
  <c r="K388" i="3"/>
  <c r="L388" i="3" s="1"/>
  <c r="K387" i="3"/>
  <c r="L387" i="3" s="1"/>
  <c r="K386" i="3"/>
  <c r="L386" i="3" s="1"/>
  <c r="K385" i="3"/>
  <c r="L385" i="3" s="1"/>
  <c r="K384" i="3"/>
  <c r="L384" i="3" s="1"/>
  <c r="K383" i="3"/>
  <c r="L383" i="3" s="1"/>
  <c r="K382" i="3"/>
  <c r="L382" i="3" s="1"/>
  <c r="K381" i="3"/>
  <c r="L381" i="3" s="1"/>
  <c r="K380" i="3"/>
  <c r="L380" i="3" s="1"/>
  <c r="K379" i="3"/>
  <c r="L379" i="3" s="1"/>
  <c r="K378" i="3"/>
  <c r="L378" i="3" s="1"/>
  <c r="K377" i="3"/>
  <c r="L377" i="3" s="1"/>
  <c r="K376" i="3"/>
  <c r="L376" i="3" s="1"/>
  <c r="K375" i="3"/>
  <c r="L375" i="3" s="1"/>
  <c r="K374" i="3"/>
  <c r="L374" i="3" s="1"/>
  <c r="K373" i="3"/>
  <c r="L373" i="3" s="1"/>
  <c r="K372" i="3"/>
  <c r="L372" i="3" s="1"/>
  <c r="K371" i="3"/>
  <c r="L371" i="3" s="1"/>
  <c r="K370" i="3"/>
  <c r="L370" i="3" s="1"/>
  <c r="K369" i="3"/>
  <c r="L369" i="3" s="1"/>
  <c r="K368" i="3"/>
  <c r="L368" i="3" s="1"/>
  <c r="K367" i="3"/>
  <c r="L367" i="3" s="1"/>
  <c r="K366" i="3"/>
  <c r="L366" i="3" s="1"/>
  <c r="K365" i="3"/>
  <c r="L365" i="3" s="1"/>
  <c r="K364" i="3"/>
  <c r="L364" i="3" s="1"/>
  <c r="K363" i="3"/>
  <c r="L363" i="3" s="1"/>
  <c r="K362" i="3"/>
  <c r="L362" i="3" s="1"/>
  <c r="K361" i="3"/>
  <c r="L361" i="3" s="1"/>
  <c r="K360" i="3"/>
  <c r="L360" i="3" s="1"/>
  <c r="K359" i="3"/>
  <c r="L359" i="3" s="1"/>
  <c r="K358" i="3"/>
  <c r="L358" i="3" s="1"/>
  <c r="K357" i="3"/>
  <c r="L357" i="3" s="1"/>
  <c r="K356" i="3"/>
  <c r="L356" i="3" s="1"/>
  <c r="K355" i="3"/>
  <c r="L355" i="3" s="1"/>
  <c r="K354" i="3"/>
  <c r="L354" i="3" s="1"/>
  <c r="K353" i="3"/>
  <c r="L353" i="3" s="1"/>
  <c r="K352" i="3"/>
  <c r="L352" i="3" s="1"/>
  <c r="K351" i="3"/>
  <c r="L351" i="3" s="1"/>
  <c r="K350" i="3"/>
  <c r="L350" i="3" s="1"/>
  <c r="K349" i="3"/>
  <c r="L349" i="3" s="1"/>
  <c r="K348" i="3"/>
  <c r="L348" i="3" s="1"/>
  <c r="K347" i="3"/>
  <c r="L347" i="3" s="1"/>
  <c r="K346" i="3"/>
  <c r="L346" i="3" s="1"/>
  <c r="K345" i="3"/>
  <c r="L345" i="3" s="1"/>
  <c r="K344" i="3"/>
  <c r="L344" i="3" s="1"/>
  <c r="K343" i="3"/>
  <c r="L343" i="3" s="1"/>
  <c r="K342" i="3"/>
  <c r="L342" i="3" s="1"/>
  <c r="K341" i="3"/>
  <c r="L341" i="3" s="1"/>
  <c r="K340" i="3"/>
  <c r="L340" i="3" s="1"/>
  <c r="K339" i="3"/>
  <c r="L339" i="3" s="1"/>
  <c r="K338" i="3"/>
  <c r="L338" i="3" s="1"/>
  <c r="K337" i="3"/>
  <c r="L337" i="3" s="1"/>
  <c r="K336" i="3"/>
  <c r="L336" i="3" s="1"/>
  <c r="K335" i="3"/>
  <c r="L335" i="3" s="1"/>
  <c r="K334" i="3"/>
  <c r="L334" i="3" s="1"/>
  <c r="K333" i="3"/>
  <c r="L333" i="3" s="1"/>
  <c r="K332" i="3"/>
  <c r="L332" i="3" s="1"/>
  <c r="K331" i="3"/>
  <c r="L331" i="3" s="1"/>
  <c r="K330" i="3"/>
  <c r="L330" i="3" s="1"/>
  <c r="K329" i="3"/>
  <c r="L329" i="3" s="1"/>
  <c r="K328" i="3"/>
  <c r="L328" i="3" s="1"/>
  <c r="K327" i="3"/>
  <c r="L327" i="3" s="1"/>
  <c r="K326" i="3"/>
  <c r="L326" i="3" s="1"/>
  <c r="K325" i="3"/>
  <c r="L325" i="3" s="1"/>
  <c r="K324" i="3"/>
  <c r="L324" i="3" s="1"/>
  <c r="K323" i="3"/>
  <c r="L323" i="3" s="1"/>
  <c r="K322" i="3"/>
  <c r="L322" i="3" s="1"/>
  <c r="K321" i="3"/>
  <c r="L321" i="3" s="1"/>
  <c r="K320" i="3"/>
  <c r="L320" i="3" s="1"/>
  <c r="K319" i="3"/>
  <c r="L319" i="3" s="1"/>
  <c r="K318" i="3"/>
  <c r="L318" i="3" s="1"/>
  <c r="K317" i="3"/>
  <c r="L317" i="3" s="1"/>
  <c r="K316" i="3"/>
  <c r="L316" i="3" s="1"/>
  <c r="K315" i="3"/>
  <c r="L315" i="3" s="1"/>
  <c r="K314" i="3"/>
  <c r="L314" i="3" s="1"/>
  <c r="K313" i="3"/>
  <c r="L313" i="3" s="1"/>
  <c r="K312" i="3"/>
  <c r="L312" i="3" s="1"/>
  <c r="K311" i="3"/>
  <c r="L311" i="3" s="1"/>
  <c r="K310" i="3"/>
  <c r="L310" i="3" s="1"/>
  <c r="K309" i="3"/>
  <c r="L309" i="3" s="1"/>
  <c r="K308" i="3"/>
  <c r="L308" i="3" s="1"/>
  <c r="K307" i="3"/>
  <c r="L307" i="3" s="1"/>
  <c r="K306" i="3"/>
  <c r="L306" i="3" s="1"/>
  <c r="K305" i="3"/>
  <c r="L305" i="3" s="1"/>
  <c r="K304" i="3"/>
  <c r="L304" i="3" s="1"/>
  <c r="K303" i="3"/>
  <c r="L303" i="3" s="1"/>
  <c r="K302" i="3"/>
  <c r="L302" i="3" s="1"/>
  <c r="K301" i="3"/>
  <c r="L301" i="3" s="1"/>
  <c r="K300" i="3"/>
  <c r="L300" i="3" s="1"/>
  <c r="K299" i="3"/>
  <c r="L299" i="3" s="1"/>
  <c r="K298" i="3"/>
  <c r="L298" i="3" s="1"/>
  <c r="K297" i="3"/>
  <c r="L297" i="3" s="1"/>
  <c r="K296" i="3"/>
  <c r="L296" i="3" s="1"/>
  <c r="K295" i="3"/>
  <c r="L295" i="3" s="1"/>
  <c r="K294" i="3"/>
  <c r="L294" i="3" s="1"/>
  <c r="K293" i="3"/>
  <c r="L293" i="3" s="1"/>
  <c r="K292" i="3"/>
  <c r="L292" i="3" s="1"/>
  <c r="K291" i="3"/>
  <c r="L291" i="3" s="1"/>
  <c r="K290" i="3"/>
  <c r="L290" i="3" s="1"/>
  <c r="K289" i="3"/>
  <c r="L289" i="3" s="1"/>
  <c r="K288" i="3"/>
  <c r="L288" i="3" s="1"/>
  <c r="K287" i="3"/>
  <c r="L287" i="3" s="1"/>
  <c r="K286" i="3"/>
  <c r="L286" i="3" s="1"/>
  <c r="K285" i="3"/>
  <c r="L285" i="3" s="1"/>
  <c r="K284" i="3"/>
  <c r="L284" i="3" s="1"/>
  <c r="K283" i="3"/>
  <c r="L283" i="3" s="1"/>
  <c r="K282" i="3"/>
  <c r="L282" i="3" s="1"/>
  <c r="K281" i="3"/>
  <c r="L281" i="3" s="1"/>
  <c r="K280" i="3"/>
  <c r="L280" i="3" s="1"/>
  <c r="K279" i="3"/>
  <c r="L279" i="3" s="1"/>
  <c r="K278" i="3"/>
  <c r="L278" i="3" s="1"/>
  <c r="K277" i="3"/>
  <c r="L277" i="3" s="1"/>
  <c r="K276" i="3"/>
  <c r="L276" i="3" s="1"/>
  <c r="K275" i="3"/>
  <c r="L275" i="3" s="1"/>
  <c r="K274" i="3"/>
  <c r="L274" i="3" s="1"/>
  <c r="K273" i="3"/>
  <c r="K193" i="3"/>
  <c r="L193" i="3" s="1"/>
  <c r="K192" i="3"/>
  <c r="L192" i="3" s="1"/>
  <c r="K191" i="3"/>
  <c r="L191" i="3" s="1"/>
  <c r="K190" i="3"/>
  <c r="L190" i="3" s="1"/>
  <c r="K189" i="3"/>
  <c r="L189" i="3" s="1"/>
  <c r="K188" i="3"/>
  <c r="K106" i="3"/>
  <c r="L106" i="3" s="1"/>
  <c r="K105" i="3"/>
  <c r="L105" i="3" s="1"/>
  <c r="K104" i="3"/>
  <c r="L104" i="3" s="1"/>
  <c r="K103" i="3"/>
  <c r="L103" i="3" s="1"/>
  <c r="K102" i="3"/>
  <c r="L102" i="3" s="1"/>
  <c r="K101" i="3"/>
  <c r="L101" i="3" s="1"/>
  <c r="K100" i="3"/>
  <c r="L100" i="3" s="1"/>
  <c r="K99" i="3"/>
  <c r="L99" i="3" s="1"/>
  <c r="K98" i="3"/>
  <c r="L98" i="3" s="1"/>
  <c r="K97" i="3"/>
  <c r="L97" i="3" s="1"/>
  <c r="K96" i="3"/>
  <c r="L96" i="3" s="1"/>
  <c r="K95" i="3"/>
  <c r="L95" i="3" s="1"/>
  <c r="K94" i="3"/>
  <c r="L94" i="3" s="1"/>
  <c r="K93" i="3"/>
  <c r="L93" i="3" s="1"/>
  <c r="K92" i="3"/>
  <c r="L92" i="3" s="1"/>
  <c r="K91" i="3"/>
  <c r="L91" i="3" s="1"/>
  <c r="K90" i="3"/>
  <c r="L90" i="3" s="1"/>
  <c r="K89" i="3"/>
  <c r="L89" i="3" s="1"/>
  <c r="K88" i="3"/>
  <c r="L88" i="3" s="1"/>
  <c r="K87" i="3"/>
  <c r="L87" i="3" s="1"/>
  <c r="K86" i="3"/>
  <c r="L86" i="3" s="1"/>
  <c r="K85" i="3"/>
  <c r="L85" i="3" s="1"/>
  <c r="K84" i="3"/>
  <c r="L84" i="3" s="1"/>
  <c r="K83" i="3"/>
  <c r="L83" i="3" s="1"/>
  <c r="K82" i="3"/>
  <c r="L82" i="3" s="1"/>
  <c r="K81" i="3"/>
  <c r="L81" i="3" s="1"/>
  <c r="K80" i="3"/>
  <c r="L80" i="3" s="1"/>
  <c r="K79" i="3"/>
  <c r="L79" i="3" s="1"/>
  <c r="K78" i="3"/>
  <c r="L78" i="3" s="1"/>
  <c r="K77" i="3"/>
  <c r="L77" i="3" s="1"/>
  <c r="K58" i="3"/>
  <c r="L58" i="3" s="1"/>
  <c r="K57" i="3"/>
  <c r="L57" i="3" s="1"/>
  <c r="K56" i="3"/>
  <c r="L56" i="3" s="1"/>
  <c r="K55" i="3"/>
  <c r="L55" i="3" s="1"/>
  <c r="K54" i="3"/>
  <c r="L54" i="3" s="1"/>
  <c r="K45" i="3"/>
  <c r="K43" i="3"/>
  <c r="L43" i="3" s="1"/>
  <c r="K42" i="3"/>
  <c r="L42" i="3" s="1"/>
  <c r="K41" i="3"/>
  <c r="L41" i="3" s="1"/>
  <c r="K40" i="3"/>
  <c r="L40" i="3" s="1"/>
  <c r="K39" i="3"/>
  <c r="L39" i="3" s="1"/>
  <c r="K38" i="3"/>
  <c r="L38" i="3" s="1"/>
  <c r="K37" i="3"/>
  <c r="L37" i="3" s="1"/>
  <c r="K36" i="3"/>
  <c r="L36" i="3" s="1"/>
  <c r="K35" i="3"/>
  <c r="L35" i="3" s="1"/>
  <c r="K34" i="3"/>
  <c r="L34" i="3" s="1"/>
  <c r="K33" i="3"/>
  <c r="L33" i="3" s="1"/>
  <c r="K32" i="3"/>
  <c r="L32" i="3" s="1"/>
  <c r="K31" i="3"/>
  <c r="L31" i="3" s="1"/>
  <c r="K30" i="3"/>
  <c r="L30" i="3" s="1"/>
  <c r="K29" i="3"/>
  <c r="K28" i="3"/>
  <c r="L28" i="3" s="1"/>
  <c r="K27" i="3"/>
  <c r="L27" i="3" s="1"/>
  <c r="K26" i="3"/>
  <c r="L26" i="3" s="1"/>
  <c r="K25" i="3"/>
  <c r="L25" i="3" s="1"/>
  <c r="K24" i="3"/>
  <c r="L21" i="3"/>
  <c r="K20" i="3"/>
  <c r="L20" i="3" s="1"/>
  <c r="K19" i="3"/>
  <c r="K18" i="3"/>
  <c r="L18" i="3" s="1"/>
  <c r="K17" i="3"/>
  <c r="L17" i="3" s="1"/>
  <c r="K16" i="3"/>
  <c r="L16" i="3" s="1"/>
  <c r="K15" i="3"/>
  <c r="L15" i="3" s="1"/>
  <c r="K14" i="3"/>
  <c r="L14" i="3" s="1"/>
  <c r="K13" i="3"/>
  <c r="K473" i="2"/>
  <c r="L473" i="2" s="1"/>
  <c r="K472" i="2"/>
  <c r="L472" i="2" s="1"/>
  <c r="K468" i="2"/>
  <c r="L468" i="2" s="1"/>
  <c r="L463" i="2"/>
  <c r="L471" i="2" s="1"/>
  <c r="K462" i="2"/>
  <c r="K460" i="2"/>
  <c r="K459" i="2"/>
  <c r="K458" i="2"/>
  <c r="K457" i="2"/>
  <c r="K456" i="2"/>
  <c r="K455" i="2"/>
  <c r="K454" i="2"/>
  <c r="K453" i="2"/>
  <c r="K452" i="2"/>
  <c r="K451" i="2"/>
  <c r="K450" i="2"/>
  <c r="K449" i="2"/>
  <c r="K448" i="2"/>
  <c r="L418" i="2"/>
  <c r="L79" i="2"/>
  <c r="L81" i="2"/>
  <c r="L83" i="2"/>
  <c r="L417" i="2"/>
  <c r="K417" i="2"/>
  <c r="L416" i="2"/>
  <c r="K416" i="2"/>
  <c r="L415" i="2"/>
  <c r="K415" i="2"/>
  <c r="L414" i="2"/>
  <c r="K414" i="2"/>
  <c r="L413" i="2"/>
  <c r="K413" i="2"/>
  <c r="L412" i="2"/>
  <c r="K412" i="2"/>
  <c r="L411" i="2"/>
  <c r="K411" i="2"/>
  <c r="L410" i="2"/>
  <c r="K410" i="2"/>
  <c r="L409" i="2"/>
  <c r="K409" i="2"/>
  <c r="L408" i="2"/>
  <c r="K408" i="2"/>
  <c r="L407" i="2"/>
  <c r="K407" i="2"/>
  <c r="L406" i="2"/>
  <c r="K406" i="2"/>
  <c r="L405" i="2"/>
  <c r="K405" i="2"/>
  <c r="L404" i="2"/>
  <c r="K404" i="2"/>
  <c r="L403" i="2"/>
  <c r="K403" i="2"/>
  <c r="L402" i="2"/>
  <c r="K402" i="2"/>
  <c r="L401" i="2"/>
  <c r="K401" i="2"/>
  <c r="L400" i="2"/>
  <c r="K400" i="2"/>
  <c r="L399" i="2"/>
  <c r="K399" i="2"/>
  <c r="L398" i="2"/>
  <c r="K398" i="2"/>
  <c r="L397" i="2"/>
  <c r="K397" i="2"/>
  <c r="L396" i="2"/>
  <c r="K396" i="2"/>
  <c r="L395" i="2"/>
  <c r="K395" i="2"/>
  <c r="L394" i="2"/>
  <c r="K394" i="2"/>
  <c r="L393" i="2"/>
  <c r="K393" i="2"/>
  <c r="L392" i="2"/>
  <c r="K392" i="2"/>
  <c r="L391" i="2"/>
  <c r="K391" i="2"/>
  <c r="L390" i="2"/>
  <c r="K390" i="2"/>
  <c r="L389" i="2"/>
  <c r="K389" i="2"/>
  <c r="L388" i="2"/>
  <c r="K388" i="2"/>
  <c r="L387" i="2"/>
  <c r="K387" i="2"/>
  <c r="L386" i="2"/>
  <c r="K386" i="2"/>
  <c r="L385" i="2"/>
  <c r="K385" i="2"/>
  <c r="L384" i="2"/>
  <c r="K384" i="2"/>
  <c r="L383" i="2"/>
  <c r="K383" i="2"/>
  <c r="L382" i="2"/>
  <c r="K382" i="2"/>
  <c r="L381" i="2"/>
  <c r="K381" i="2"/>
  <c r="L380" i="2"/>
  <c r="K380" i="2"/>
  <c r="L379" i="2"/>
  <c r="K379" i="2"/>
  <c r="L378" i="2"/>
  <c r="K378" i="2"/>
  <c r="L377" i="2"/>
  <c r="K377" i="2"/>
  <c r="L376" i="2"/>
  <c r="K376" i="2"/>
  <c r="L375" i="2"/>
  <c r="K375" i="2"/>
  <c r="L374" i="2"/>
  <c r="K374" i="2"/>
  <c r="L373" i="2"/>
  <c r="K373" i="2"/>
  <c r="L372" i="2"/>
  <c r="K372" i="2"/>
  <c r="L371" i="2"/>
  <c r="K371" i="2"/>
  <c r="L370" i="2"/>
  <c r="K370" i="2"/>
  <c r="L369" i="2"/>
  <c r="K369" i="2"/>
  <c r="L368" i="2"/>
  <c r="K368" i="2"/>
  <c r="L367" i="2"/>
  <c r="K367" i="2"/>
  <c r="L366" i="2"/>
  <c r="K366" i="2"/>
  <c r="L365" i="2"/>
  <c r="K365" i="2"/>
  <c r="L364" i="2"/>
  <c r="K364" i="2"/>
  <c r="L363" i="2"/>
  <c r="K363" i="2"/>
  <c r="L362" i="2"/>
  <c r="K362" i="2"/>
  <c r="L361" i="2"/>
  <c r="K361" i="2"/>
  <c r="L360" i="2"/>
  <c r="K360" i="2"/>
  <c r="L359" i="2"/>
  <c r="K359" i="2"/>
  <c r="L358" i="2"/>
  <c r="K358" i="2"/>
  <c r="L357" i="2"/>
  <c r="K357" i="2"/>
  <c r="L356" i="2"/>
  <c r="K356" i="2"/>
  <c r="L355" i="2"/>
  <c r="K355" i="2"/>
  <c r="L354" i="2"/>
  <c r="K354" i="2"/>
  <c r="L353" i="2"/>
  <c r="K353" i="2"/>
  <c r="L352" i="2"/>
  <c r="K352" i="2"/>
  <c r="L351" i="2"/>
  <c r="K351" i="2"/>
  <c r="L350" i="2"/>
  <c r="K350" i="2"/>
  <c r="L349" i="2"/>
  <c r="K349" i="2"/>
  <c r="L348" i="2"/>
  <c r="K348" i="2"/>
  <c r="L347" i="2"/>
  <c r="K347" i="2"/>
  <c r="L346" i="2"/>
  <c r="K346" i="2"/>
  <c r="L345" i="2"/>
  <c r="K345" i="2"/>
  <c r="L344" i="2"/>
  <c r="K344" i="2"/>
  <c r="L343" i="2"/>
  <c r="K343" i="2"/>
  <c r="L342" i="2"/>
  <c r="K342" i="2"/>
  <c r="L341" i="2"/>
  <c r="K341" i="2"/>
  <c r="L340" i="2"/>
  <c r="K340" i="2"/>
  <c r="L339" i="2"/>
  <c r="K339" i="2"/>
  <c r="L338" i="2"/>
  <c r="K338" i="2"/>
  <c r="L337" i="2"/>
  <c r="K337" i="2"/>
  <c r="L336" i="2"/>
  <c r="K336" i="2"/>
  <c r="L335" i="2"/>
  <c r="K335" i="2"/>
  <c r="L334" i="2"/>
  <c r="K334" i="2"/>
  <c r="L333" i="2"/>
  <c r="K333" i="2"/>
  <c r="L332" i="2"/>
  <c r="K332" i="2"/>
  <c r="L331" i="2"/>
  <c r="K331" i="2"/>
  <c r="L330" i="2"/>
  <c r="K330" i="2"/>
  <c r="L329" i="2"/>
  <c r="K329" i="2"/>
  <c r="L328" i="2"/>
  <c r="K328" i="2"/>
  <c r="L327" i="2"/>
  <c r="K327" i="2"/>
  <c r="L326" i="2"/>
  <c r="K326" i="2"/>
  <c r="L325" i="2"/>
  <c r="K325" i="2"/>
  <c r="L324" i="2"/>
  <c r="K324" i="2"/>
  <c r="L323" i="2"/>
  <c r="K323" i="2"/>
  <c r="L322" i="2"/>
  <c r="K322" i="2"/>
  <c r="L321" i="2"/>
  <c r="K321" i="2"/>
  <c r="L320" i="2"/>
  <c r="K320" i="2"/>
  <c r="L319" i="2"/>
  <c r="K319" i="2"/>
  <c r="L318" i="2"/>
  <c r="K318" i="2"/>
  <c r="L317" i="2"/>
  <c r="K317" i="2"/>
  <c r="K316" i="2"/>
  <c r="L316" i="2" s="1"/>
  <c r="K315" i="2"/>
  <c r="L315" i="2" s="1"/>
  <c r="K314" i="2"/>
  <c r="L314" i="2" s="1"/>
  <c r="K313" i="2"/>
  <c r="L313" i="2" s="1"/>
  <c r="K312" i="2"/>
  <c r="L312" i="2" s="1"/>
  <c r="K311" i="2"/>
  <c r="L311" i="2" s="1"/>
  <c r="K310" i="2"/>
  <c r="L310" i="2" s="1"/>
  <c r="K309" i="2"/>
  <c r="L309" i="2" s="1"/>
  <c r="K308" i="2"/>
  <c r="L308" i="2" s="1"/>
  <c r="L307" i="2"/>
  <c r="K307" i="2"/>
  <c r="K306" i="2"/>
  <c r="L306" i="2" s="1"/>
  <c r="K305" i="2"/>
  <c r="L305" i="2" s="1"/>
  <c r="K304" i="2"/>
  <c r="L304" i="2" s="1"/>
  <c r="K303" i="2"/>
  <c r="L303" i="2" s="1"/>
  <c r="K302" i="2"/>
  <c r="L302" i="2" s="1"/>
  <c r="K301" i="2"/>
  <c r="L301" i="2" s="1"/>
  <c r="K300" i="2"/>
  <c r="L300" i="2" s="1"/>
  <c r="K299" i="2"/>
  <c r="L299" i="2" s="1"/>
  <c r="K298" i="2"/>
  <c r="L298" i="2" s="1"/>
  <c r="K297" i="2"/>
  <c r="L297" i="2" s="1"/>
  <c r="K296" i="2"/>
  <c r="L296" i="2" s="1"/>
  <c r="K295" i="2"/>
  <c r="L295" i="2" s="1"/>
  <c r="K294" i="2"/>
  <c r="L294" i="2" s="1"/>
  <c r="K293" i="2"/>
  <c r="L293" i="2" s="1"/>
  <c r="K292" i="2"/>
  <c r="L292" i="2" s="1"/>
  <c r="K291" i="2"/>
  <c r="L291" i="2" s="1"/>
  <c r="K290" i="2"/>
  <c r="L290" i="2" s="1"/>
  <c r="K289" i="2"/>
  <c r="L289" i="2" s="1"/>
  <c r="K288" i="2"/>
  <c r="L288" i="2" s="1"/>
  <c r="K287" i="2"/>
  <c r="L287" i="2" s="1"/>
  <c r="K286" i="2"/>
  <c r="L286" i="2" s="1"/>
  <c r="K285" i="2"/>
  <c r="L285" i="2" s="1"/>
  <c r="K284" i="2"/>
  <c r="L284" i="2" s="1"/>
  <c r="K283" i="2"/>
  <c r="L283" i="2" s="1"/>
  <c r="K282" i="2"/>
  <c r="L282" i="2" s="1"/>
  <c r="K281" i="2"/>
  <c r="L281" i="2" s="1"/>
  <c r="K280" i="2"/>
  <c r="L280" i="2" s="1"/>
  <c r="K279" i="2"/>
  <c r="L279" i="2" s="1"/>
  <c r="K278" i="2"/>
  <c r="L278" i="2" s="1"/>
  <c r="K277" i="2"/>
  <c r="L277" i="2" s="1"/>
  <c r="K276" i="2"/>
  <c r="L276" i="2" s="1"/>
  <c r="K275" i="2"/>
  <c r="L275" i="2" s="1"/>
  <c r="K274" i="2"/>
  <c r="L274" i="2" s="1"/>
  <c r="K273" i="2"/>
  <c r="L273" i="2" s="1"/>
  <c r="K272" i="2"/>
  <c r="L272" i="2" s="1"/>
  <c r="K271" i="2"/>
  <c r="L271" i="2" s="1"/>
  <c r="K270" i="2"/>
  <c r="L270" i="2" s="1"/>
  <c r="K269" i="2"/>
  <c r="L269" i="2" s="1"/>
  <c r="K268" i="2"/>
  <c r="L268" i="2" s="1"/>
  <c r="K267" i="2"/>
  <c r="L267" i="2" s="1"/>
  <c r="K266" i="2"/>
  <c r="L266" i="2" s="1"/>
  <c r="K265" i="2"/>
  <c r="L265" i="2" s="1"/>
  <c r="K264" i="2"/>
  <c r="L264" i="2" s="1"/>
  <c r="K263" i="2"/>
  <c r="L263" i="2" s="1"/>
  <c r="K262" i="2"/>
  <c r="L262" i="2" s="1"/>
  <c r="K261" i="2"/>
  <c r="L261" i="2" s="1"/>
  <c r="K260" i="2"/>
  <c r="L260" i="2" s="1"/>
  <c r="K259" i="2"/>
  <c r="L259" i="2" s="1"/>
  <c r="K258" i="2"/>
  <c r="L258" i="2" s="1"/>
  <c r="K257" i="2"/>
  <c r="L257" i="2" s="1"/>
  <c r="K256" i="2"/>
  <c r="L256" i="2" s="1"/>
  <c r="K255" i="2"/>
  <c r="L255" i="2" s="1"/>
  <c r="K254" i="2"/>
  <c r="L254" i="2" s="1"/>
  <c r="K253" i="2"/>
  <c r="L253" i="2" s="1"/>
  <c r="K252" i="2"/>
  <c r="L252" i="2" s="1"/>
  <c r="K251" i="2"/>
  <c r="L251" i="2" s="1"/>
  <c r="K250" i="2"/>
  <c r="L250" i="2" s="1"/>
  <c r="K249" i="2"/>
  <c r="L249" i="2" s="1"/>
  <c r="K248" i="2"/>
  <c r="L248" i="2" s="1"/>
  <c r="K247" i="2"/>
  <c r="L247" i="2" s="1"/>
  <c r="K246" i="2"/>
  <c r="L246" i="2" s="1"/>
  <c r="K245" i="2"/>
  <c r="L245" i="2" s="1"/>
  <c r="K244" i="2"/>
  <c r="L244" i="2" s="1"/>
  <c r="K243" i="2"/>
  <c r="L243" i="2" s="1"/>
  <c r="K242" i="2"/>
  <c r="L242" i="2" s="1"/>
  <c r="K241" i="2"/>
  <c r="L241" i="2" s="1"/>
  <c r="K240" i="2"/>
  <c r="L240" i="2" s="1"/>
  <c r="K239" i="2"/>
  <c r="L239" i="2" s="1"/>
  <c r="K238" i="2"/>
  <c r="L238" i="2" s="1"/>
  <c r="K237" i="2"/>
  <c r="L237" i="2" s="1"/>
  <c r="K236" i="2"/>
  <c r="L236" i="2" s="1"/>
  <c r="K235" i="2"/>
  <c r="L235" i="2" s="1"/>
  <c r="K234" i="2"/>
  <c r="L234" i="2" s="1"/>
  <c r="K233" i="2"/>
  <c r="L233" i="2" s="1"/>
  <c r="K232" i="2"/>
  <c r="L232" i="2" s="1"/>
  <c r="K231" i="2"/>
  <c r="L231" i="2" s="1"/>
  <c r="K230" i="2"/>
  <c r="L230" i="2" s="1"/>
  <c r="K229" i="2"/>
  <c r="L229" i="2" s="1"/>
  <c r="K228" i="2"/>
  <c r="L228" i="2" s="1"/>
  <c r="K227" i="2"/>
  <c r="L227" i="2" s="1"/>
  <c r="K226" i="2"/>
  <c r="L226" i="2" s="1"/>
  <c r="K225" i="2"/>
  <c r="L225" i="2" s="1"/>
  <c r="K224" i="2"/>
  <c r="L224" i="2" s="1"/>
  <c r="K223" i="2"/>
  <c r="L223" i="2" s="1"/>
  <c r="K222" i="2"/>
  <c r="L222" i="2" s="1"/>
  <c r="K221" i="2"/>
  <c r="L221" i="2" s="1"/>
  <c r="K220" i="2"/>
  <c r="L220" i="2" s="1"/>
  <c r="K219" i="2"/>
  <c r="L219" i="2" s="1"/>
  <c r="K218" i="2"/>
  <c r="L218" i="2" s="1"/>
  <c r="K217" i="2"/>
  <c r="L217" i="2" s="1"/>
  <c r="K216" i="2"/>
  <c r="L216" i="2" s="1"/>
  <c r="K215" i="2"/>
  <c r="L215" i="2" s="1"/>
  <c r="K214" i="2"/>
  <c r="L214" i="2" s="1"/>
  <c r="K213" i="2"/>
  <c r="L213" i="2" s="1"/>
  <c r="K212" i="2"/>
  <c r="L212" i="2" s="1"/>
  <c r="K211" i="2"/>
  <c r="L211" i="2" s="1"/>
  <c r="K210" i="2"/>
  <c r="L210" i="2" s="1"/>
  <c r="K209" i="2"/>
  <c r="L209" i="2" s="1"/>
  <c r="K208" i="2"/>
  <c r="L208" i="2" s="1"/>
  <c r="K207" i="2"/>
  <c r="L207" i="2" s="1"/>
  <c r="K206" i="2"/>
  <c r="L206" i="2" s="1"/>
  <c r="K205" i="2"/>
  <c r="L205" i="2" s="1"/>
  <c r="K204" i="2"/>
  <c r="L204" i="2" s="1"/>
  <c r="K203" i="2"/>
  <c r="L203" i="2" s="1"/>
  <c r="K202" i="2"/>
  <c r="L202" i="2" s="1"/>
  <c r="K201" i="2"/>
  <c r="L201" i="2" s="1"/>
  <c r="K200" i="2"/>
  <c r="L200" i="2" s="1"/>
  <c r="K199" i="2"/>
  <c r="L199" i="2" s="1"/>
  <c r="K198" i="2"/>
  <c r="L198" i="2" s="1"/>
  <c r="K197" i="2"/>
  <c r="L197" i="2" s="1"/>
  <c r="K196" i="2"/>
  <c r="L196" i="2" s="1"/>
  <c r="K195" i="2"/>
  <c r="L195" i="2" s="1"/>
  <c r="K194" i="2"/>
  <c r="K186" i="2"/>
  <c r="L186" i="2" s="1"/>
  <c r="K185" i="2"/>
  <c r="L185" i="2" s="1"/>
  <c r="K184" i="2"/>
  <c r="L184" i="2" s="1"/>
  <c r="K183" i="2"/>
  <c r="L183" i="2" s="1"/>
  <c r="K182" i="2"/>
  <c r="L182" i="2" s="1"/>
  <c r="K181" i="2"/>
  <c r="L181" i="2" s="1"/>
  <c r="K178" i="2"/>
  <c r="K179" i="2" s="1"/>
  <c r="K177" i="2"/>
  <c r="L177" i="2" s="1"/>
  <c r="K174" i="2"/>
  <c r="L174" i="2" s="1"/>
  <c r="K173" i="2"/>
  <c r="L173" i="2" s="1"/>
  <c r="K172" i="2"/>
  <c r="L172" i="2" s="1"/>
  <c r="K171" i="2"/>
  <c r="L171" i="2" s="1"/>
  <c r="K170" i="2"/>
  <c r="L170" i="2" s="1"/>
  <c r="K169" i="2"/>
  <c r="L169" i="2" s="1"/>
  <c r="K168" i="2"/>
  <c r="L168" i="2" s="1"/>
  <c r="K167" i="2"/>
  <c r="L167" i="2" s="1"/>
  <c r="K166" i="2"/>
  <c r="L166" i="2" s="1"/>
  <c r="K165" i="2"/>
  <c r="L165" i="2" s="1"/>
  <c r="K164" i="2"/>
  <c r="L164" i="2" s="1"/>
  <c r="K163" i="2"/>
  <c r="L163" i="2" s="1"/>
  <c r="K162" i="2"/>
  <c r="L162" i="2" s="1"/>
  <c r="K161" i="2"/>
  <c r="L161" i="2" s="1"/>
  <c r="K160" i="2"/>
  <c r="L160" i="2" s="1"/>
  <c r="K159" i="2"/>
  <c r="L159" i="2" s="1"/>
  <c r="K158" i="2"/>
  <c r="L158" i="2" s="1"/>
  <c r="K157" i="2"/>
  <c r="L157" i="2" s="1"/>
  <c r="K156" i="2"/>
  <c r="L156" i="2" s="1"/>
  <c r="K155" i="2"/>
  <c r="L155" i="2" s="1"/>
  <c r="K154" i="2"/>
  <c r="L154" i="2" s="1"/>
  <c r="K153" i="2"/>
  <c r="L153" i="2" s="1"/>
  <c r="K152" i="2"/>
  <c r="L152" i="2" s="1"/>
  <c r="K151" i="2"/>
  <c r="L151" i="2" s="1"/>
  <c r="K150" i="2"/>
  <c r="L150" i="2" s="1"/>
  <c r="K149" i="2"/>
  <c r="L149" i="2" s="1"/>
  <c r="K148" i="2"/>
  <c r="L148" i="2" s="1"/>
  <c r="K147" i="2"/>
  <c r="L147" i="2" s="1"/>
  <c r="K146" i="2"/>
  <c r="L146" i="2" s="1"/>
  <c r="K145" i="2"/>
  <c r="L145" i="2" s="1"/>
  <c r="K144" i="2"/>
  <c r="L144" i="2" s="1"/>
  <c r="K143" i="2"/>
  <c r="L143" i="2" s="1"/>
  <c r="K142" i="2"/>
  <c r="L142" i="2" s="1"/>
  <c r="K141" i="2"/>
  <c r="L141" i="2" s="1"/>
  <c r="K140" i="2"/>
  <c r="L140" i="2" s="1"/>
  <c r="K139" i="2"/>
  <c r="L139" i="2" s="1"/>
  <c r="K138" i="2"/>
  <c r="L138" i="2" s="1"/>
  <c r="K137" i="2"/>
  <c r="L137" i="2" s="1"/>
  <c r="K136" i="2"/>
  <c r="L136" i="2" s="1"/>
  <c r="K135" i="2"/>
  <c r="L135" i="2" s="1"/>
  <c r="K134" i="2"/>
  <c r="L134" i="2" s="1"/>
  <c r="K133" i="2"/>
  <c r="L133" i="2" s="1"/>
  <c r="K132" i="2"/>
  <c r="L132" i="2" s="1"/>
  <c r="K131" i="2"/>
  <c r="L131" i="2" s="1"/>
  <c r="K130" i="2"/>
  <c r="L130" i="2" s="1"/>
  <c r="K129" i="2"/>
  <c r="L129" i="2" s="1"/>
  <c r="K128" i="2"/>
  <c r="L128" i="2" s="1"/>
  <c r="K127" i="2"/>
  <c r="L127" i="2" s="1"/>
  <c r="K126" i="2"/>
  <c r="L126" i="2" s="1"/>
  <c r="K125" i="2"/>
  <c r="L125" i="2" s="1"/>
  <c r="K124" i="2"/>
  <c r="L124" i="2" s="1"/>
  <c r="K123" i="2"/>
  <c r="L123" i="2" s="1"/>
  <c r="K122" i="2"/>
  <c r="L122" i="2" s="1"/>
  <c r="K121" i="2"/>
  <c r="L121" i="2" s="1"/>
  <c r="K120" i="2"/>
  <c r="L120" i="2" s="1"/>
  <c r="K119" i="2"/>
  <c r="L119" i="2" s="1"/>
  <c r="K118" i="2"/>
  <c r="L118" i="2" s="1"/>
  <c r="K117" i="2"/>
  <c r="L117" i="2" s="1"/>
  <c r="K116" i="2"/>
  <c r="L116" i="2" s="1"/>
  <c r="K115" i="2"/>
  <c r="L115" i="2" s="1"/>
  <c r="K114" i="2"/>
  <c r="L114" i="2" s="1"/>
  <c r="K113" i="2"/>
  <c r="L113" i="2" s="1"/>
  <c r="K112" i="2"/>
  <c r="L112" i="2" s="1"/>
  <c r="K111" i="2"/>
  <c r="L111" i="2" s="1"/>
  <c r="K110" i="2"/>
  <c r="L110" i="2" s="1"/>
  <c r="K109" i="2"/>
  <c r="L109" i="2" s="1"/>
  <c r="K108" i="2"/>
  <c r="L108" i="2" s="1"/>
  <c r="K107" i="2"/>
  <c r="L107" i="2" s="1"/>
  <c r="K106" i="2"/>
  <c r="L106" i="2" s="1"/>
  <c r="K105" i="2"/>
  <c r="L105" i="2" s="1"/>
  <c r="K104" i="2"/>
  <c r="L104" i="2" s="1"/>
  <c r="K103" i="2"/>
  <c r="L103" i="2" s="1"/>
  <c r="K102" i="2"/>
  <c r="L102" i="2" s="1"/>
  <c r="K101" i="2"/>
  <c r="L101" i="2" s="1"/>
  <c r="K100" i="2"/>
  <c r="L100" i="2" s="1"/>
  <c r="K99" i="2"/>
  <c r="L99" i="2" s="1"/>
  <c r="K98" i="2"/>
  <c r="L98" i="2" s="1"/>
  <c r="K97" i="2"/>
  <c r="L97" i="2" s="1"/>
  <c r="K96" i="2"/>
  <c r="L96" i="2" s="1"/>
  <c r="K95" i="2"/>
  <c r="L95" i="2" s="1"/>
  <c r="K94" i="2"/>
  <c r="L94" i="2" s="1"/>
  <c r="K93" i="2"/>
  <c r="L93" i="2" s="1"/>
  <c r="K92" i="2"/>
  <c r="L92" i="2" s="1"/>
  <c r="K91" i="2"/>
  <c r="L91" i="2" s="1"/>
  <c r="K90" i="2"/>
  <c r="L90" i="2" s="1"/>
  <c r="K89" i="2"/>
  <c r="L89" i="2" s="1"/>
  <c r="K88" i="2"/>
  <c r="L88" i="2" s="1"/>
  <c r="K87" i="2"/>
  <c r="L87" i="2" s="1"/>
  <c r="K84" i="2"/>
  <c r="L84" i="2" s="1"/>
  <c r="K82" i="2"/>
  <c r="L82" i="2" s="1"/>
  <c r="K80" i="2"/>
  <c r="L80" i="2" s="1"/>
  <c r="K78" i="2"/>
  <c r="L78" i="2" s="1"/>
  <c r="K77" i="2"/>
  <c r="L77" i="2" s="1"/>
  <c r="K76" i="2"/>
  <c r="L76" i="2" s="1"/>
  <c r="K75" i="2"/>
  <c r="L75" i="2" s="1"/>
  <c r="K74" i="2"/>
  <c r="L74" i="2" s="1"/>
  <c r="K73" i="2"/>
  <c r="L73" i="2" s="1"/>
  <c r="K72" i="2"/>
  <c r="L72" i="2" s="1"/>
  <c r="K71" i="2"/>
  <c r="L71" i="2" s="1"/>
  <c r="K70" i="2"/>
  <c r="L70" i="2" s="1"/>
  <c r="K69" i="2"/>
  <c r="L69" i="2" s="1"/>
  <c r="K68" i="2"/>
  <c r="L68" i="2" s="1"/>
  <c r="K67" i="2"/>
  <c r="L67" i="2" s="1"/>
  <c r="K66" i="2"/>
  <c r="L66" i="2" s="1"/>
  <c r="K65" i="2"/>
  <c r="L65" i="2" s="1"/>
  <c r="K64" i="2"/>
  <c r="L64" i="2" s="1"/>
  <c r="K63" i="2"/>
  <c r="L63" i="2" s="1"/>
  <c r="K62" i="2"/>
  <c r="L62" i="2" s="1"/>
  <c r="K61" i="2"/>
  <c r="L61" i="2" s="1"/>
  <c r="K60" i="2"/>
  <c r="L60" i="2" s="1"/>
  <c r="K59" i="2"/>
  <c r="L59" i="2" s="1"/>
  <c r="K58" i="2"/>
  <c r="L58" i="2" s="1"/>
  <c r="K57" i="2"/>
  <c r="L57" i="2" s="1"/>
  <c r="K56" i="2"/>
  <c r="L56" i="2" s="1"/>
  <c r="K55" i="2"/>
  <c r="L55" i="2" s="1"/>
  <c r="K54" i="2"/>
  <c r="L54" i="2" s="1"/>
  <c r="K53" i="2"/>
  <c r="L53" i="2" s="1"/>
  <c r="K52" i="2"/>
  <c r="L188" i="3" l="1"/>
  <c r="K244" i="3"/>
  <c r="K463" i="2"/>
  <c r="L478" i="2"/>
  <c r="L479" i="2" s="1"/>
  <c r="K498" i="3"/>
  <c r="L512" i="3"/>
  <c r="L515" i="3" s="1"/>
  <c r="K515" i="3"/>
  <c r="L524" i="3"/>
  <c r="K524" i="3"/>
  <c r="L509" i="3"/>
  <c r="L107" i="3"/>
  <c r="L182" i="3"/>
  <c r="K186" i="3"/>
  <c r="L184" i="3"/>
  <c r="L186" i="3" s="1"/>
  <c r="L273" i="3"/>
  <c r="L498" i="3" s="1"/>
  <c r="K509" i="3"/>
  <c r="K22" i="3"/>
  <c r="L13" i="3"/>
  <c r="L22" i="3" s="1"/>
  <c r="K182" i="3"/>
  <c r="K107" i="3"/>
  <c r="L197" i="3"/>
  <c r="K471" i="2"/>
  <c r="K478" i="2"/>
  <c r="K479" i="2" s="1"/>
  <c r="K85" i="2"/>
  <c r="L52" i="2"/>
  <c r="L85" i="2" s="1"/>
  <c r="L175" i="2"/>
  <c r="L187" i="2"/>
  <c r="K175" i="2"/>
  <c r="K187" i="2"/>
  <c r="K192" i="2"/>
  <c r="K419" i="2"/>
  <c r="L194" i="2"/>
  <c r="L178" i="2"/>
  <c r="L179" i="2" s="1"/>
  <c r="L244" i="3" l="1"/>
  <c r="L525" i="3"/>
  <c r="K525" i="3"/>
  <c r="L419" i="2"/>
  <c r="M419" i="2" s="1"/>
  <c r="L192" i="2"/>
  <c r="K29" i="2" l="1"/>
  <c r="L29" i="2" s="1"/>
  <c r="K26" i="2"/>
  <c r="L26" i="2" s="1"/>
  <c r="K22" i="2"/>
  <c r="L22" i="2" s="1"/>
  <c r="K39" i="2"/>
  <c r="L39" i="2" s="1"/>
  <c r="L17" i="2" l="1"/>
  <c r="K500" i="2" l="1"/>
  <c r="L500" i="2" s="1"/>
  <c r="K10" i="2" l="1"/>
  <c r="L10" i="2" s="1"/>
  <c r="K11" i="2"/>
  <c r="L11" i="2" s="1"/>
  <c r="L899" i="2"/>
  <c r="L840" i="2" l="1"/>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K888" i="2"/>
  <c r="K889" i="2"/>
  <c r="K890" i="2"/>
  <c r="K891" i="2"/>
  <c r="K892" i="2"/>
  <c r="K893" i="2"/>
  <c r="K894" i="2"/>
  <c r="K895" i="2"/>
  <c r="K896" i="2"/>
  <c r="K897" i="2"/>
  <c r="K898" i="2"/>
  <c r="K880" i="2"/>
  <c r="K881" i="2"/>
  <c r="K882" i="2"/>
  <c r="K883" i="2"/>
  <c r="K884" i="2"/>
  <c r="K885" i="2"/>
  <c r="K886" i="2"/>
  <c r="K887" i="2"/>
  <c r="K873" i="2" l="1"/>
  <c r="K874" i="2"/>
  <c r="K875" i="2"/>
  <c r="K876" i="2"/>
  <c r="K877" i="2"/>
  <c r="K878" i="2"/>
  <c r="K879" i="2"/>
  <c r="K840" i="2" l="1"/>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L825" i="2" l="1"/>
  <c r="L826" i="2"/>
  <c r="L827" i="2"/>
  <c r="L828" i="2"/>
  <c r="L829" i="2"/>
  <c r="L830" i="2"/>
  <c r="L831" i="2"/>
  <c r="L832" i="2"/>
  <c r="L833" i="2"/>
  <c r="L834" i="2"/>
  <c r="L835" i="2"/>
  <c r="L836" i="2"/>
  <c r="L837" i="2"/>
  <c r="L838" i="2"/>
  <c r="L839" i="2"/>
  <c r="L824" i="2"/>
  <c r="K839" i="2"/>
  <c r="K838" i="2"/>
  <c r="K837" i="2"/>
  <c r="K836" i="2"/>
  <c r="K835" i="2"/>
  <c r="K834" i="2"/>
  <c r="K833" i="2"/>
  <c r="K832" i="2"/>
  <c r="K831" i="2"/>
  <c r="K830" i="2"/>
  <c r="K829" i="2"/>
  <c r="K828" i="2"/>
  <c r="K827" i="2"/>
  <c r="K826" i="2"/>
  <c r="K825" i="2"/>
  <c r="K824" i="2"/>
  <c r="L799" i="2" l="1"/>
  <c r="L800" i="2"/>
  <c r="L801" i="2"/>
  <c r="L802" i="2"/>
  <c r="L803" i="2"/>
  <c r="L804" i="2"/>
  <c r="L805" i="2"/>
  <c r="L806" i="2"/>
  <c r="L807" i="2"/>
  <c r="L808" i="2"/>
  <c r="L809" i="2"/>
  <c r="L810" i="2"/>
  <c r="L811" i="2"/>
  <c r="L812" i="2"/>
  <c r="L813" i="2"/>
  <c r="L814" i="2"/>
  <c r="L815" i="2"/>
  <c r="L816" i="2"/>
  <c r="L817" i="2"/>
  <c r="L818" i="2"/>
  <c r="L819" i="2"/>
  <c r="L820" i="2"/>
  <c r="L821" i="2"/>
  <c r="L822" i="2"/>
  <c r="L823" i="2"/>
  <c r="L798"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62" i="2" l="1"/>
  <c r="L762" i="2" s="1"/>
  <c r="K763" i="2"/>
  <c r="L763" i="2" s="1"/>
  <c r="K764" i="2"/>
  <c r="L764" i="2" s="1"/>
  <c r="K765" i="2"/>
  <c r="L765" i="2" s="1"/>
  <c r="K766" i="2"/>
  <c r="L766" i="2" s="1"/>
  <c r="K767" i="2"/>
  <c r="L767" i="2" s="1"/>
  <c r="K768" i="2"/>
  <c r="L768" i="2" s="1"/>
  <c r="K769" i="2"/>
  <c r="L769" i="2" s="1"/>
  <c r="K770" i="2"/>
  <c r="L770" i="2" s="1"/>
  <c r="K771" i="2"/>
  <c r="L771" i="2" s="1"/>
  <c r="K772" i="2"/>
  <c r="L772" i="2" s="1"/>
  <c r="K773" i="2"/>
  <c r="L773" i="2" s="1"/>
  <c r="K774" i="2"/>
  <c r="L774" i="2" s="1"/>
  <c r="K775" i="2"/>
  <c r="L775" i="2" s="1"/>
  <c r="K776" i="2"/>
  <c r="L776" i="2" s="1"/>
  <c r="K777" i="2"/>
  <c r="L777" i="2" s="1"/>
  <c r="K778" i="2"/>
  <c r="L778" i="2" s="1"/>
  <c r="K779" i="2"/>
  <c r="L779" i="2" s="1"/>
  <c r="K780" i="2"/>
  <c r="L780" i="2" s="1"/>
  <c r="K781" i="2"/>
  <c r="L781" i="2" s="1"/>
  <c r="K782" i="2"/>
  <c r="L782" i="2" s="1"/>
  <c r="K783" i="2"/>
  <c r="L783" i="2" s="1"/>
  <c r="K784" i="2"/>
  <c r="L784" i="2" s="1"/>
  <c r="K785" i="2"/>
  <c r="L785" i="2" s="1"/>
  <c r="K786" i="2"/>
  <c r="L786" i="2" s="1"/>
  <c r="K787" i="2"/>
  <c r="L787" i="2" s="1"/>
  <c r="K788" i="2"/>
  <c r="L788" i="2" s="1"/>
  <c r="K789" i="2"/>
  <c r="L789" i="2" s="1"/>
  <c r="K790" i="2"/>
  <c r="L790" i="2" s="1"/>
  <c r="K791" i="2"/>
  <c r="L791" i="2" s="1"/>
  <c r="K792" i="2"/>
  <c r="L792" i="2" s="1"/>
  <c r="K793" i="2"/>
  <c r="L793" i="2" s="1"/>
  <c r="K794" i="2"/>
  <c r="L794" i="2" s="1"/>
  <c r="K795" i="2"/>
  <c r="L795" i="2" s="1"/>
  <c r="K796" i="2"/>
  <c r="L796" i="2" s="1"/>
  <c r="K797" i="2"/>
  <c r="L797" i="2" s="1"/>
  <c r="K761" i="2" l="1"/>
  <c r="L761" i="2" s="1"/>
  <c r="K760" i="2"/>
  <c r="L760" i="2" s="1"/>
  <c r="K759" i="2"/>
  <c r="L759" i="2" s="1"/>
  <c r="K758" i="2"/>
  <c r="L758" i="2" s="1"/>
  <c r="K757" i="2"/>
  <c r="L757" i="2" s="1"/>
  <c r="K756" i="2"/>
  <c r="L756" i="2" s="1"/>
  <c r="K755" i="2"/>
  <c r="L755" i="2" s="1"/>
  <c r="K754" i="2"/>
  <c r="L754" i="2" s="1"/>
  <c r="K753" i="2"/>
  <c r="L753" i="2" s="1"/>
  <c r="K752" i="2"/>
  <c r="L752" i="2" s="1"/>
  <c r="K751" i="2"/>
  <c r="L751" i="2" s="1"/>
  <c r="K750" i="2"/>
  <c r="L750" i="2" s="1"/>
  <c r="K749" i="2"/>
  <c r="L749" i="2" s="1"/>
  <c r="K748" i="2"/>
  <c r="L748" i="2" s="1"/>
  <c r="K747" i="2"/>
  <c r="L747" i="2" s="1"/>
  <c r="K746" i="2"/>
  <c r="L746" i="2" s="1"/>
  <c r="K745" i="2"/>
  <c r="L745" i="2" s="1"/>
  <c r="K744" i="2"/>
  <c r="L744" i="2" s="1"/>
  <c r="K743" i="2"/>
  <c r="L743" i="2" s="1"/>
  <c r="K742" i="2"/>
  <c r="L742" i="2" s="1"/>
  <c r="K741" i="2"/>
  <c r="L741" i="2" s="1"/>
  <c r="K740" i="2"/>
  <c r="L740" i="2" s="1"/>
  <c r="K739" i="2"/>
  <c r="L739" i="2" s="1"/>
  <c r="K738" i="2"/>
  <c r="L738" i="2" s="1"/>
  <c r="K737" i="2"/>
  <c r="L737" i="2" s="1"/>
  <c r="K736" i="2"/>
  <c r="L736" i="2" s="1"/>
  <c r="K735" i="2"/>
  <c r="L735" i="2" s="1"/>
  <c r="K734" i="2"/>
  <c r="L734" i="2" s="1"/>
  <c r="K733" i="2"/>
  <c r="L733" i="2" s="1"/>
  <c r="K732" i="2"/>
  <c r="L732" i="2" s="1"/>
  <c r="K731" i="2"/>
  <c r="L731" i="2" s="1"/>
  <c r="K504" i="2"/>
  <c r="L504" i="2" s="1"/>
  <c r="K505" i="2"/>
  <c r="L505" i="2" s="1"/>
  <c r="K730" i="2"/>
  <c r="L730" i="2" s="1"/>
  <c r="K729" i="2"/>
  <c r="L729" i="2" s="1"/>
  <c r="K728" i="2"/>
  <c r="L728" i="2" s="1"/>
  <c r="K727" i="2"/>
  <c r="L727" i="2" s="1"/>
  <c r="K726" i="2"/>
  <c r="L726" i="2" s="1"/>
  <c r="K725" i="2"/>
  <c r="L725" i="2" s="1"/>
  <c r="K724" i="2"/>
  <c r="L724" i="2" s="1"/>
  <c r="K723" i="2"/>
  <c r="L723" i="2" s="1"/>
  <c r="K722" i="2"/>
  <c r="L722" i="2" s="1"/>
  <c r="K721" i="2"/>
  <c r="L721" i="2" s="1"/>
  <c r="K720" i="2"/>
  <c r="L720" i="2" s="1"/>
  <c r="K719" i="2"/>
  <c r="L719" i="2" s="1"/>
  <c r="K718" i="2"/>
  <c r="L718" i="2" s="1"/>
  <c r="K717" i="2"/>
  <c r="L717" i="2" s="1"/>
  <c r="K716" i="2"/>
  <c r="L716" i="2" s="1"/>
  <c r="K715" i="2"/>
  <c r="L715" i="2" s="1"/>
  <c r="K714" i="2"/>
  <c r="L714" i="2" s="1"/>
  <c r="K713" i="2"/>
  <c r="L713" i="2" s="1"/>
  <c r="K712" i="2"/>
  <c r="L712" i="2" s="1"/>
  <c r="K711" i="2"/>
  <c r="L711" i="2" s="1"/>
  <c r="K710" i="2"/>
  <c r="L710" i="2" s="1"/>
  <c r="K709" i="2"/>
  <c r="L709" i="2" s="1"/>
  <c r="K708" i="2"/>
  <c r="L708" i="2" s="1"/>
  <c r="K707" i="2"/>
  <c r="L707" i="2" s="1"/>
  <c r="K706" i="2"/>
  <c r="L706" i="2" s="1"/>
  <c r="K705" i="2"/>
  <c r="L705" i="2" s="1"/>
  <c r="K704" i="2"/>
  <c r="L704" i="2" s="1"/>
  <c r="K703" i="2"/>
  <c r="L703" i="2" s="1"/>
  <c r="K702" i="2"/>
  <c r="L702" i="2" s="1"/>
  <c r="K701" i="2"/>
  <c r="L701" i="2" s="1"/>
  <c r="K700" i="2"/>
  <c r="L700" i="2" s="1"/>
  <c r="K699" i="2"/>
  <c r="L699" i="2" s="1"/>
  <c r="K698" i="2"/>
  <c r="L698" i="2" s="1"/>
  <c r="K697" i="2" l="1"/>
  <c r="L697" i="2" s="1"/>
  <c r="K696" i="2"/>
  <c r="L696" i="2" s="1"/>
  <c r="K676" i="2"/>
  <c r="L676" i="2" s="1"/>
  <c r="K677" i="2"/>
  <c r="L677" i="2" s="1"/>
  <c r="K678" i="2"/>
  <c r="L678" i="2" s="1"/>
  <c r="K679" i="2"/>
  <c r="L679" i="2" s="1"/>
  <c r="K680" i="2"/>
  <c r="L680" i="2" s="1"/>
  <c r="K681" i="2"/>
  <c r="L681" i="2" s="1"/>
  <c r="K682" i="2"/>
  <c r="L682" i="2" s="1"/>
  <c r="K683" i="2"/>
  <c r="L683" i="2" s="1"/>
  <c r="K684" i="2"/>
  <c r="L684" i="2" s="1"/>
  <c r="K685" i="2"/>
  <c r="L685" i="2" s="1"/>
  <c r="K686" i="2"/>
  <c r="L686" i="2" s="1"/>
  <c r="K687" i="2"/>
  <c r="L687" i="2" s="1"/>
  <c r="K688" i="2"/>
  <c r="L688" i="2" s="1"/>
  <c r="K689" i="2"/>
  <c r="L689" i="2" s="1"/>
  <c r="K690" i="2"/>
  <c r="L690" i="2" s="1"/>
  <c r="K691" i="2"/>
  <c r="L691" i="2" s="1"/>
  <c r="K692" i="2"/>
  <c r="L692" i="2" s="1"/>
  <c r="K693" i="2"/>
  <c r="L693" i="2" s="1"/>
  <c r="K694" i="2"/>
  <c r="L694" i="2" s="1"/>
  <c r="K695" i="2"/>
  <c r="L695" i="2" s="1"/>
  <c r="K675" i="2"/>
  <c r="L675" i="2" s="1"/>
  <c r="L900" i="2" l="1"/>
  <c r="L901" i="2" s="1"/>
  <c r="K667" i="2"/>
  <c r="L667" i="2" s="1"/>
  <c r="K666" i="2"/>
  <c r="L666" i="2" s="1"/>
  <c r="K665" i="2"/>
  <c r="L665" i="2" s="1"/>
  <c r="K525" i="2"/>
  <c r="L525" i="2" s="1"/>
  <c r="K664" i="2"/>
  <c r="L664" i="2" s="1"/>
  <c r="K663" i="2" l="1"/>
  <c r="L663" i="2" s="1"/>
  <c r="K662" i="2" l="1"/>
  <c r="L662" i="2" s="1"/>
  <c r="K558" i="2"/>
  <c r="K575" i="2" l="1"/>
  <c r="K565" i="2"/>
  <c r="K563" i="2"/>
  <c r="K561" i="2"/>
  <c r="K559" i="2"/>
  <c r="K554" i="2"/>
  <c r="K553" i="2"/>
  <c r="K552" i="2"/>
  <c r="K551" i="2"/>
  <c r="K550" i="2"/>
  <c r="K549" i="2"/>
  <c r="K548" i="2"/>
  <c r="K547" i="2"/>
  <c r="K546" i="2"/>
  <c r="K545" i="2"/>
  <c r="K544" i="2"/>
  <c r="K543" i="2"/>
  <c r="K542" i="2"/>
  <c r="K537" i="2"/>
  <c r="K541" i="2"/>
  <c r="K540" i="2"/>
  <c r="K539" i="2"/>
  <c r="K538" i="2"/>
  <c r="K536" i="2"/>
  <c r="K535" i="2"/>
  <c r="K534" i="2" l="1"/>
  <c r="K533" i="2"/>
  <c r="K659" i="2"/>
  <c r="L659" i="2" s="1"/>
  <c r="K658" i="2"/>
  <c r="K569" i="2"/>
  <c r="K570" i="2"/>
  <c r="K571" i="2"/>
  <c r="K572" i="2"/>
  <c r="K573" i="2"/>
  <c r="K574"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568" i="2"/>
  <c r="L568" i="2" s="1"/>
  <c r="K16" i="2"/>
  <c r="L16" i="2" s="1"/>
  <c r="K423" i="2"/>
  <c r="L423" i="2" s="1"/>
  <c r="K13" i="2"/>
  <c r="L13" i="2" s="1"/>
  <c r="K9" i="2"/>
  <c r="L9" i="2" s="1"/>
  <c r="L658" i="2" l="1"/>
  <c r="L660" i="2" s="1"/>
  <c r="K660" i="2"/>
  <c r="K422" i="2"/>
  <c r="L422" i="2" s="1"/>
  <c r="K33" i="2"/>
  <c r="L33" i="2" s="1"/>
  <c r="K36" i="2"/>
  <c r="L36" i="2" s="1"/>
  <c r="K25" i="2"/>
  <c r="K27" i="2"/>
  <c r="L27" i="2" s="1"/>
  <c r="K31" i="2"/>
  <c r="L31" i="2" s="1"/>
  <c r="K37" i="2"/>
  <c r="L37" i="2" s="1"/>
  <c r="K41" i="2"/>
  <c r="K424" i="2"/>
  <c r="L424" i="2" s="1"/>
  <c r="K43" i="2"/>
  <c r="L43" i="2" s="1"/>
  <c r="K38" i="2"/>
  <c r="L38" i="2" s="1"/>
  <c r="K44" i="2"/>
  <c r="L44" i="2" s="1"/>
  <c r="K23" i="2"/>
  <c r="L23" i="2" s="1"/>
  <c r="K35" i="2"/>
  <c r="L35" i="2" s="1"/>
  <c r="K46" i="2"/>
  <c r="L46" i="2" s="1"/>
  <c r="K47" i="2"/>
  <c r="L47" i="2" s="1"/>
  <c r="K427" i="2"/>
  <c r="L427" i="2" s="1"/>
  <c r="K428" i="2"/>
  <c r="L428" i="2" s="1"/>
  <c r="K429" i="2"/>
  <c r="L429" i="2" s="1"/>
  <c r="K430" i="2"/>
  <c r="L430" i="2" s="1"/>
  <c r="K431" i="2"/>
  <c r="L431" i="2" s="1"/>
  <c r="K432" i="2"/>
  <c r="L432" i="2" s="1"/>
  <c r="K433" i="2"/>
  <c r="L433" i="2" s="1"/>
  <c r="K434" i="2"/>
  <c r="L434" i="2" s="1"/>
  <c r="K30" i="2"/>
  <c r="L30" i="2" s="1"/>
  <c r="K437" i="2"/>
  <c r="L437" i="2" s="1"/>
  <c r="K438" i="2"/>
  <c r="L438" i="2" s="1"/>
  <c r="K439" i="2"/>
  <c r="L439" i="2" s="1"/>
  <c r="K440" i="2"/>
  <c r="L440" i="2" s="1"/>
  <c r="K441" i="2"/>
  <c r="L441" i="2" s="1"/>
  <c r="K442" i="2"/>
  <c r="L442" i="2" s="1"/>
  <c r="K28" i="2"/>
  <c r="L28" i="2" s="1"/>
  <c r="K444" i="2"/>
  <c r="L444" i="2" s="1"/>
  <c r="K24" i="2"/>
  <c r="L24" i="2" s="1"/>
  <c r="K32" i="2"/>
  <c r="L32" i="2" s="1"/>
  <c r="K20" i="2"/>
  <c r="I903" i="2" l="1"/>
  <c r="I902" i="2"/>
  <c r="L566" i="2"/>
  <c r="L531" i="2"/>
  <c r="L527" i="2"/>
  <c r="E523" i="2"/>
  <c r="D523" i="2"/>
  <c r="K494" i="2"/>
  <c r="K493" i="2"/>
  <c r="K492" i="2"/>
  <c r="K491" i="2"/>
  <c r="K490" i="2"/>
  <c r="K489" i="2"/>
  <c r="K488" i="2"/>
  <c r="L488" i="2" s="1"/>
  <c r="L503" i="2" s="1"/>
  <c r="L486" i="2"/>
  <c r="K485" i="2"/>
  <c r="K484" i="2"/>
  <c r="K483" i="2"/>
  <c r="K482" i="2"/>
  <c r="K481" i="2"/>
  <c r="K480" i="2"/>
  <c r="K15" i="2"/>
  <c r="K14" i="2"/>
  <c r="L14" i="2" s="1"/>
  <c r="K12" i="2"/>
  <c r="L12" i="2" s="1"/>
  <c r="I904" i="2" l="1"/>
  <c r="K531" i="2"/>
  <c r="K18" i="2"/>
  <c r="K566" i="2"/>
  <c r="K668" i="2"/>
  <c r="L18" i="2"/>
  <c r="K486" i="2"/>
  <c r="K527" i="2"/>
  <c r="L510" i="2"/>
  <c r="L511" i="2" s="1"/>
  <c r="K673" i="2"/>
  <c r="L673" i="2"/>
  <c r="K503" i="2"/>
  <c r="K510" i="2"/>
  <c r="L668" i="2"/>
  <c r="K511" i="2" l="1"/>
  <c r="L903" i="2"/>
  <c r="K900" i="2"/>
  <c r="M900" i="2" l="1"/>
  <c r="K903" i="2"/>
  <c r="K901" i="2"/>
  <c r="K305" i="1" l="1"/>
  <c r="K307" i="1" s="1"/>
  <c r="M303" i="1"/>
  <c r="N303" i="1" s="1"/>
  <c r="M302" i="1"/>
  <c r="N302" i="1" s="1"/>
  <c r="N301" i="1"/>
  <c r="M301" i="1"/>
  <c r="M300" i="1"/>
  <c r="N300" i="1" s="1"/>
  <c r="M299" i="1"/>
  <c r="N299" i="1" s="1"/>
  <c r="M298" i="1"/>
  <c r="N298" i="1" s="1"/>
  <c r="N297" i="1"/>
  <c r="M297" i="1"/>
  <c r="M294" i="1"/>
  <c r="N294" i="1" s="1"/>
  <c r="M293" i="1"/>
  <c r="N293" i="1" s="1"/>
  <c r="M292" i="1"/>
  <c r="N292" i="1" s="1"/>
  <c r="N291" i="1"/>
  <c r="M291" i="1"/>
  <c r="M290" i="1"/>
  <c r="N290" i="1" s="1"/>
  <c r="N289" i="1"/>
  <c r="M289" i="1"/>
  <c r="M288" i="1"/>
  <c r="N288" i="1" s="1"/>
  <c r="M287" i="1"/>
  <c r="N287" i="1" s="1"/>
  <c r="M286" i="1"/>
  <c r="N286" i="1" s="1"/>
  <c r="N285" i="1"/>
  <c r="M285" i="1"/>
  <c r="M284" i="1"/>
  <c r="N284" i="1" s="1"/>
  <c r="N283" i="1"/>
  <c r="M283" i="1"/>
  <c r="M282" i="1"/>
  <c r="N282" i="1" s="1"/>
  <c r="M281" i="1"/>
  <c r="N281" i="1" s="1"/>
  <c r="M280" i="1"/>
  <c r="N280" i="1" s="1"/>
  <c r="M279" i="1"/>
  <c r="N279" i="1" s="1"/>
  <c r="N278" i="1"/>
  <c r="M278" i="1"/>
  <c r="M277" i="1"/>
  <c r="N277" i="1" s="1"/>
  <c r="N276" i="1"/>
  <c r="M276" i="1"/>
  <c r="M273" i="1"/>
  <c r="M272" i="1"/>
  <c r="N272" i="1" s="1"/>
  <c r="M271" i="1"/>
  <c r="N271" i="1" s="1"/>
  <c r="M270" i="1"/>
  <c r="N270" i="1" s="1"/>
  <c r="M269" i="1"/>
  <c r="N269" i="1" s="1"/>
  <c r="M268" i="1"/>
  <c r="N268" i="1" s="1"/>
  <c r="M267" i="1"/>
  <c r="N267" i="1" s="1"/>
  <c r="M266" i="1"/>
  <c r="N266" i="1" s="1"/>
  <c r="M265" i="1"/>
  <c r="N265" i="1" s="1"/>
  <c r="M264" i="1"/>
  <c r="N264" i="1" s="1"/>
  <c r="M263" i="1"/>
  <c r="N263" i="1" s="1"/>
  <c r="M262" i="1"/>
  <c r="N262" i="1" s="1"/>
  <c r="M261" i="1"/>
  <c r="N261" i="1" s="1"/>
  <c r="M260" i="1"/>
  <c r="N260" i="1" s="1"/>
  <c r="M259" i="1"/>
  <c r="N259" i="1" s="1"/>
  <c r="M258" i="1"/>
  <c r="N258" i="1" s="1"/>
  <c r="M257" i="1"/>
  <c r="N257" i="1" s="1"/>
  <c r="M256" i="1"/>
  <c r="N256" i="1" s="1"/>
  <c r="M255" i="1"/>
  <c r="N255" i="1" s="1"/>
  <c r="M254" i="1"/>
  <c r="N254" i="1" s="1"/>
  <c r="M253" i="1"/>
  <c r="N253" i="1" s="1"/>
  <c r="M252" i="1"/>
  <c r="N252" i="1" s="1"/>
  <c r="M251" i="1"/>
  <c r="N251" i="1" s="1"/>
  <c r="M250" i="1"/>
  <c r="N250" i="1" s="1"/>
  <c r="M249" i="1"/>
  <c r="N249" i="1" s="1"/>
  <c r="M248" i="1"/>
  <c r="N248" i="1" s="1"/>
  <c r="M247" i="1"/>
  <c r="N247" i="1" s="1"/>
  <c r="M246" i="1"/>
  <c r="N246" i="1" s="1"/>
  <c r="M245" i="1"/>
  <c r="N245" i="1" s="1"/>
  <c r="M244" i="1"/>
  <c r="N244" i="1" s="1"/>
  <c r="M243" i="1"/>
  <c r="N243" i="1" s="1"/>
  <c r="M242" i="1"/>
  <c r="N242" i="1" s="1"/>
  <c r="M241" i="1"/>
  <c r="N241" i="1" s="1"/>
  <c r="M240" i="1"/>
  <c r="N240" i="1" s="1"/>
  <c r="M239" i="1"/>
  <c r="N239" i="1" s="1"/>
  <c r="M238" i="1"/>
  <c r="N238" i="1" s="1"/>
  <c r="M237" i="1"/>
  <c r="N237" i="1" s="1"/>
  <c r="M236" i="1"/>
  <c r="N236" i="1" s="1"/>
  <c r="M235" i="1"/>
  <c r="N235" i="1" s="1"/>
  <c r="M234" i="1"/>
  <c r="N234" i="1" s="1"/>
  <c r="M233" i="1"/>
  <c r="N233" i="1" s="1"/>
  <c r="M232" i="1"/>
  <c r="N232" i="1" s="1"/>
  <c r="M231" i="1"/>
  <c r="N231" i="1" s="1"/>
  <c r="M230" i="1"/>
  <c r="N230" i="1" s="1"/>
  <c r="M229" i="1"/>
  <c r="N229" i="1" s="1"/>
  <c r="M228" i="1"/>
  <c r="N228" i="1" s="1"/>
  <c r="M227" i="1"/>
  <c r="N227" i="1" s="1"/>
  <c r="M226" i="1"/>
  <c r="N226" i="1" s="1"/>
  <c r="M225" i="1"/>
  <c r="N225" i="1" s="1"/>
  <c r="M224" i="1"/>
  <c r="N224" i="1" s="1"/>
  <c r="M223" i="1"/>
  <c r="N223" i="1" s="1"/>
  <c r="M222" i="1"/>
  <c r="N222" i="1" s="1"/>
  <c r="M221" i="1"/>
  <c r="N221" i="1" s="1"/>
  <c r="M220" i="1"/>
  <c r="N220" i="1" s="1"/>
  <c r="M219" i="1"/>
  <c r="N219" i="1" s="1"/>
  <c r="M218" i="1"/>
  <c r="N218" i="1" s="1"/>
  <c r="M217" i="1"/>
  <c r="N217" i="1" s="1"/>
  <c r="M216" i="1"/>
  <c r="N216" i="1" s="1"/>
  <c r="M215" i="1"/>
  <c r="N215" i="1" s="1"/>
  <c r="M214" i="1"/>
  <c r="N214" i="1" s="1"/>
  <c r="M213" i="1"/>
  <c r="N213" i="1" s="1"/>
  <c r="M212" i="1"/>
  <c r="N212" i="1" s="1"/>
  <c r="M211" i="1"/>
  <c r="N211" i="1" s="1"/>
  <c r="M210" i="1"/>
  <c r="N210" i="1" s="1"/>
  <c r="M209" i="1"/>
  <c r="N209" i="1" s="1"/>
  <c r="M208" i="1"/>
  <c r="N208" i="1" s="1"/>
  <c r="M207" i="1"/>
  <c r="N207" i="1" s="1"/>
  <c r="M206" i="1"/>
  <c r="N206" i="1" s="1"/>
  <c r="M205" i="1"/>
  <c r="N205" i="1" s="1"/>
  <c r="M204" i="1"/>
  <c r="N204" i="1" s="1"/>
  <c r="M203" i="1"/>
  <c r="N203" i="1" s="1"/>
  <c r="M202" i="1"/>
  <c r="N202" i="1" s="1"/>
  <c r="M201" i="1"/>
  <c r="N201" i="1" s="1"/>
  <c r="M200" i="1"/>
  <c r="N200" i="1" s="1"/>
  <c r="M199" i="1"/>
  <c r="M274" i="1" s="1"/>
  <c r="M196" i="1"/>
  <c r="N196" i="1" s="1"/>
  <c r="M195" i="1"/>
  <c r="N195" i="1" s="1"/>
  <c r="M194" i="1"/>
  <c r="N194" i="1" s="1"/>
  <c r="M193" i="1"/>
  <c r="N193" i="1" s="1"/>
  <c r="M192" i="1"/>
  <c r="N192" i="1" s="1"/>
  <c r="M191" i="1"/>
  <c r="N191" i="1" s="1"/>
  <c r="M190" i="1"/>
  <c r="N190" i="1" s="1"/>
  <c r="M189" i="1"/>
  <c r="N189" i="1" s="1"/>
  <c r="M188" i="1"/>
  <c r="N188" i="1" s="1"/>
  <c r="M187" i="1"/>
  <c r="N187" i="1" s="1"/>
  <c r="M186" i="1"/>
  <c r="N186" i="1" s="1"/>
  <c r="M185" i="1"/>
  <c r="N185" i="1" s="1"/>
  <c r="M184" i="1"/>
  <c r="N184" i="1" s="1"/>
  <c r="M183" i="1"/>
  <c r="N183" i="1" s="1"/>
  <c r="M182" i="1"/>
  <c r="N182" i="1" s="1"/>
  <c r="M181" i="1"/>
  <c r="N181" i="1" s="1"/>
  <c r="M180" i="1"/>
  <c r="N180" i="1" s="1"/>
  <c r="M179" i="1"/>
  <c r="N179" i="1" s="1"/>
  <c r="M178" i="1"/>
  <c r="N178" i="1" s="1"/>
  <c r="M177" i="1"/>
  <c r="N177" i="1" s="1"/>
  <c r="M176" i="1"/>
  <c r="N176" i="1" s="1"/>
  <c r="M175" i="1"/>
  <c r="N175" i="1" s="1"/>
  <c r="M174" i="1"/>
  <c r="N174" i="1" s="1"/>
  <c r="M173" i="1"/>
  <c r="N173" i="1" s="1"/>
  <c r="M172" i="1"/>
  <c r="N172" i="1" s="1"/>
  <c r="M171" i="1"/>
  <c r="N171" i="1" s="1"/>
  <c r="M170" i="1"/>
  <c r="N170" i="1" s="1"/>
  <c r="M169" i="1"/>
  <c r="N169" i="1" s="1"/>
  <c r="M168" i="1"/>
  <c r="N168" i="1" s="1"/>
  <c r="M167" i="1"/>
  <c r="N167" i="1" s="1"/>
  <c r="M166" i="1"/>
  <c r="N166" i="1" s="1"/>
  <c r="M165" i="1"/>
  <c r="N165" i="1" s="1"/>
  <c r="M164" i="1"/>
  <c r="N164" i="1" s="1"/>
  <c r="M163" i="1"/>
  <c r="N163" i="1" s="1"/>
  <c r="M160" i="1"/>
  <c r="N160" i="1" s="1"/>
  <c r="M159" i="1"/>
  <c r="N159" i="1" s="1"/>
  <c r="M158" i="1"/>
  <c r="N158" i="1" s="1"/>
  <c r="M157" i="1"/>
  <c r="N157" i="1" s="1"/>
  <c r="M154" i="1"/>
  <c r="N154" i="1" s="1"/>
  <c r="M153" i="1"/>
  <c r="N153" i="1" s="1"/>
  <c r="M152" i="1"/>
  <c r="N152" i="1" s="1"/>
  <c r="L151" i="1"/>
  <c r="M151" i="1" s="1"/>
  <c r="N151" i="1" s="1"/>
  <c r="M150" i="1"/>
  <c r="N150" i="1" s="1"/>
  <c r="M149" i="1"/>
  <c r="N149" i="1" s="1"/>
  <c r="M148" i="1"/>
  <c r="N148" i="1" s="1"/>
  <c r="M147" i="1"/>
  <c r="N147" i="1" s="1"/>
  <c r="N146" i="1"/>
  <c r="M146" i="1"/>
  <c r="M145" i="1"/>
  <c r="N145" i="1" s="1"/>
  <c r="N144" i="1"/>
  <c r="M144" i="1"/>
  <c r="M143" i="1"/>
  <c r="N143" i="1" s="1"/>
  <c r="M142" i="1"/>
  <c r="N142" i="1" s="1"/>
  <c r="M141" i="1"/>
  <c r="N141" i="1" s="1"/>
  <c r="M140" i="1"/>
  <c r="N140" i="1" s="1"/>
  <c r="M139" i="1"/>
  <c r="N139" i="1" s="1"/>
  <c r="M138" i="1"/>
  <c r="N138" i="1" s="1"/>
  <c r="M137" i="1"/>
  <c r="N137" i="1" s="1"/>
  <c r="N136" i="1"/>
  <c r="M136" i="1"/>
  <c r="M135" i="1"/>
  <c r="N135" i="1" s="1"/>
  <c r="M134" i="1"/>
  <c r="N134" i="1" s="1"/>
  <c r="M133" i="1"/>
  <c r="N133" i="1" s="1"/>
  <c r="M132" i="1"/>
  <c r="N132" i="1" s="1"/>
  <c r="M131" i="1"/>
  <c r="N131" i="1" s="1"/>
  <c r="M130" i="1"/>
  <c r="N130" i="1" s="1"/>
  <c r="M129" i="1"/>
  <c r="N129" i="1" s="1"/>
  <c r="L124" i="1"/>
  <c r="M124" i="1" s="1"/>
  <c r="N124" i="1" s="1"/>
  <c r="M123" i="1"/>
  <c r="N123" i="1" s="1"/>
  <c r="L123" i="1"/>
  <c r="L122" i="1"/>
  <c r="M122" i="1" s="1"/>
  <c r="N122" i="1" s="1"/>
  <c r="M121" i="1"/>
  <c r="N121" i="1" s="1"/>
  <c r="L121" i="1"/>
  <c r="L120" i="1"/>
  <c r="M120" i="1" s="1"/>
  <c r="N120" i="1" s="1"/>
  <c r="L119" i="1"/>
  <c r="M119" i="1" s="1"/>
  <c r="N119" i="1" s="1"/>
  <c r="L118" i="1"/>
  <c r="M118" i="1" s="1"/>
  <c r="N118" i="1" s="1"/>
  <c r="L117" i="1"/>
  <c r="M117" i="1" s="1"/>
  <c r="N117" i="1" s="1"/>
  <c r="L116" i="1"/>
  <c r="M116" i="1" s="1"/>
  <c r="N116" i="1" s="1"/>
  <c r="M115" i="1"/>
  <c r="N115" i="1" s="1"/>
  <c r="L115" i="1"/>
  <c r="L114" i="1"/>
  <c r="M114" i="1" s="1"/>
  <c r="N114" i="1" s="1"/>
  <c r="L113" i="1"/>
  <c r="M113" i="1" s="1"/>
  <c r="N113" i="1" s="1"/>
  <c r="L112" i="1"/>
  <c r="M112" i="1" s="1"/>
  <c r="N112" i="1" s="1"/>
  <c r="L111" i="1"/>
  <c r="M111" i="1" s="1"/>
  <c r="M109" i="1"/>
  <c r="N109" i="1" s="1"/>
  <c r="M108" i="1"/>
  <c r="N108" i="1" s="1"/>
  <c r="M107" i="1"/>
  <c r="N107" i="1" s="1"/>
  <c r="M106" i="1"/>
  <c r="N106" i="1" s="1"/>
  <c r="N105" i="1"/>
  <c r="M105" i="1"/>
  <c r="M104" i="1"/>
  <c r="N104" i="1" s="1"/>
  <c r="M103" i="1"/>
  <c r="N103" i="1" s="1"/>
  <c r="M102" i="1"/>
  <c r="N102" i="1" s="1"/>
  <c r="M101" i="1"/>
  <c r="N101" i="1" s="1"/>
  <c r="M100" i="1"/>
  <c r="N100" i="1" s="1"/>
  <c r="M99" i="1"/>
  <c r="N99" i="1" s="1"/>
  <c r="M98" i="1"/>
  <c r="M95" i="1"/>
  <c r="N95" i="1" s="1"/>
  <c r="M94" i="1"/>
  <c r="N94" i="1" s="1"/>
  <c r="M93" i="1"/>
  <c r="N93" i="1" s="1"/>
  <c r="M92" i="1"/>
  <c r="N92" i="1" s="1"/>
  <c r="M91" i="1"/>
  <c r="N91" i="1" s="1"/>
  <c r="M90" i="1"/>
  <c r="N90" i="1" s="1"/>
  <c r="M89" i="1"/>
  <c r="N89" i="1" s="1"/>
  <c r="M88" i="1"/>
  <c r="N88" i="1" s="1"/>
  <c r="M85" i="1"/>
  <c r="N85" i="1" s="1"/>
  <c r="M84" i="1"/>
  <c r="N84" i="1" s="1"/>
  <c r="M83" i="1"/>
  <c r="N83" i="1" s="1"/>
  <c r="M82" i="1"/>
  <c r="N82" i="1" s="1"/>
  <c r="M81" i="1"/>
  <c r="N81" i="1" s="1"/>
  <c r="M80" i="1"/>
  <c r="N80" i="1" s="1"/>
  <c r="M79" i="1"/>
  <c r="N79" i="1" s="1"/>
  <c r="M78" i="1"/>
  <c r="N78" i="1" s="1"/>
  <c r="M77" i="1"/>
  <c r="N77" i="1" s="1"/>
  <c r="M76" i="1"/>
  <c r="N76" i="1" s="1"/>
  <c r="M75" i="1"/>
  <c r="N75" i="1" s="1"/>
  <c r="M74" i="1"/>
  <c r="N74" i="1" s="1"/>
  <c r="M73" i="1"/>
  <c r="N73" i="1" s="1"/>
  <c r="N72" i="1"/>
  <c r="M72" i="1"/>
  <c r="M71" i="1"/>
  <c r="N71" i="1" s="1"/>
  <c r="M70" i="1"/>
  <c r="N70" i="1" s="1"/>
  <c r="M69" i="1"/>
  <c r="N69" i="1" s="1"/>
  <c r="M68" i="1"/>
  <c r="N68" i="1" s="1"/>
  <c r="M67" i="1"/>
  <c r="N67" i="1" s="1"/>
  <c r="M66" i="1"/>
  <c r="N66" i="1" s="1"/>
  <c r="M65" i="1"/>
  <c r="N65" i="1" s="1"/>
  <c r="M64" i="1"/>
  <c r="N64" i="1" s="1"/>
  <c r="M63" i="1"/>
  <c r="N63" i="1" s="1"/>
  <c r="M62" i="1"/>
  <c r="N62" i="1" s="1"/>
  <c r="M61" i="1"/>
  <c r="N61" i="1" s="1"/>
  <c r="M60" i="1"/>
  <c r="N60" i="1" s="1"/>
  <c r="M59" i="1"/>
  <c r="N59" i="1" s="1"/>
  <c r="N58" i="1"/>
  <c r="M58" i="1"/>
  <c r="M57" i="1"/>
  <c r="N57" i="1" s="1"/>
  <c r="M56" i="1"/>
  <c r="N56" i="1" s="1"/>
  <c r="M55" i="1"/>
  <c r="N55" i="1" s="1"/>
  <c r="M54" i="1"/>
  <c r="N54" i="1" s="1"/>
  <c r="M53" i="1"/>
  <c r="N53" i="1" s="1"/>
  <c r="M52" i="1"/>
  <c r="N52" i="1" s="1"/>
  <c r="M51" i="1"/>
  <c r="N51" i="1" s="1"/>
  <c r="M50" i="1"/>
  <c r="N50" i="1" s="1"/>
  <c r="M49" i="1"/>
  <c r="N49" i="1" s="1"/>
  <c r="N48" i="1"/>
  <c r="M48" i="1"/>
  <c r="M47" i="1"/>
  <c r="N47" i="1" s="1"/>
  <c r="M46" i="1"/>
  <c r="N46" i="1" s="1"/>
  <c r="M45" i="1"/>
  <c r="N45" i="1" s="1"/>
  <c r="M44" i="1"/>
  <c r="N44" i="1" s="1"/>
  <c r="M43" i="1"/>
  <c r="N43" i="1" s="1"/>
  <c r="M42" i="1"/>
  <c r="N42" i="1" s="1"/>
  <c r="M41" i="1"/>
  <c r="N41" i="1" s="1"/>
  <c r="M40" i="1"/>
  <c r="N40" i="1" s="1"/>
  <c r="M39" i="1"/>
  <c r="N39" i="1" s="1"/>
  <c r="M38" i="1"/>
  <c r="N38" i="1" s="1"/>
  <c r="M37" i="1"/>
  <c r="N37" i="1" s="1"/>
  <c r="L36" i="1"/>
  <c r="M36" i="1" s="1"/>
  <c r="N36" i="1" s="1"/>
  <c r="L35" i="1"/>
  <c r="M35" i="1" s="1"/>
  <c r="N35" i="1" s="1"/>
  <c r="M34" i="1"/>
  <c r="N34" i="1" s="1"/>
  <c r="L33" i="1"/>
  <c r="M33" i="1" s="1"/>
  <c r="N33" i="1" s="1"/>
  <c r="M32" i="1"/>
  <c r="N32" i="1" s="1"/>
  <c r="M31" i="1"/>
  <c r="M27" i="1"/>
  <c r="N27" i="1" s="1"/>
  <c r="N26" i="1"/>
  <c r="M25" i="1"/>
  <c r="N25" i="1" s="1"/>
  <c r="N24" i="1"/>
  <c r="M23" i="1"/>
  <c r="N23" i="1" s="1"/>
  <c r="M22" i="1"/>
  <c r="N22" i="1" s="1"/>
  <c r="M21" i="1"/>
  <c r="N21" i="1" s="1"/>
  <c r="M20" i="1"/>
  <c r="M110" i="1" l="1"/>
  <c r="M295" i="1"/>
  <c r="N98" i="1"/>
  <c r="N295" i="1"/>
  <c r="L304" i="1" s="1"/>
  <c r="M304" i="1" s="1"/>
  <c r="N304" i="1" s="1"/>
  <c r="N96" i="1"/>
  <c r="M96" i="1"/>
  <c r="N155" i="1"/>
  <c r="N161" i="1"/>
  <c r="M86" i="1"/>
  <c r="N31" i="1"/>
  <c r="N86" i="1" s="1"/>
  <c r="N110" i="1"/>
  <c r="M125" i="1"/>
  <c r="N111" i="1"/>
  <c r="N125" i="1" s="1"/>
  <c r="N197" i="1"/>
  <c r="M29" i="1"/>
  <c r="N20" i="1"/>
  <c r="N29" i="1" s="1"/>
  <c r="M161" i="1"/>
  <c r="N199" i="1"/>
  <c r="N274" i="1" s="1"/>
  <c r="M155" i="1"/>
  <c r="M197" i="1"/>
  <c r="M126" i="1" l="1"/>
  <c r="M307" i="1"/>
  <c r="M306" i="1"/>
  <c r="N306" i="1"/>
  <c r="N307" i="1"/>
  <c r="N126" i="1"/>
  <c r="N305" i="1" l="1"/>
  <c r="M305" i="1"/>
  <c r="K425" i="2"/>
  <c r="L425" i="2" s="1"/>
  <c r="K34" i="2"/>
  <c r="L34" i="2" l="1"/>
  <c r="K45" i="2"/>
  <c r="L45" i="2" s="1"/>
  <c r="K21" i="2"/>
  <c r="L21" i="2" s="1"/>
  <c r="K435" i="2"/>
  <c r="L435" i="2" s="1"/>
  <c r="K436" i="2"/>
  <c r="L436" i="2" s="1"/>
  <c r="L445" i="2" l="1"/>
  <c r="L446" i="2" s="1"/>
  <c r="K445" i="2"/>
  <c r="K446" i="2" s="1"/>
  <c r="K902" i="2" l="1"/>
  <c r="K904" i="2" s="1"/>
  <c r="L902" i="2"/>
  <c r="L90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Broteko</author>
  </authors>
  <commentList>
    <comment ref="D368" authorId="0" shapeId="0" xr:uid="{00000000-0006-0000-0100-000001000000}">
      <text>
        <r>
          <rPr>
            <b/>
            <sz val="9"/>
            <rFont val="Times New Roman"/>
            <family val="1"/>
            <charset val="204"/>
          </rPr>
          <t>Broteko:</t>
        </r>
        <r>
          <rPr>
            <sz val="9"/>
            <rFont val="Times New Roman"/>
            <family val="1"/>
            <charset val="204"/>
          </rPr>
          <t xml:space="preserve">
</t>
        </r>
      </text>
    </comment>
    <comment ref="E368" authorId="0" shapeId="0" xr:uid="{00000000-0006-0000-0100-000002000000}">
      <text>
        <r>
          <rPr>
            <b/>
            <sz val="9"/>
            <rFont val="Times New Roman"/>
            <family val="1"/>
            <charset val="204"/>
          </rPr>
          <t>Broteko:</t>
        </r>
        <r>
          <rPr>
            <sz val="9"/>
            <rFont val="Times New Roman"/>
            <family val="1"/>
            <charset val="204"/>
          </rPr>
          <t xml:space="preserve">
</t>
        </r>
      </text>
    </comment>
    <comment ref="D849" authorId="0" shapeId="0" xr:uid="{00000000-0006-0000-0100-000003000000}">
      <text>
        <r>
          <rPr>
            <b/>
            <sz val="9"/>
            <rFont val="Times New Roman"/>
            <family val="1"/>
            <charset val="204"/>
          </rPr>
          <t>Broteko:</t>
        </r>
        <r>
          <rPr>
            <sz val="9"/>
            <rFont val="Times New Roman"/>
            <family val="1"/>
            <charset val="204"/>
          </rPr>
          <t xml:space="preserve">
</t>
        </r>
      </text>
    </comment>
    <comment ref="E849" authorId="0" shapeId="0" xr:uid="{00000000-0006-0000-0100-000004000000}">
      <text>
        <r>
          <rPr>
            <b/>
            <sz val="9"/>
            <rFont val="Times New Roman"/>
            <family val="1"/>
            <charset val="204"/>
          </rPr>
          <t>Broteko:</t>
        </r>
        <r>
          <rPr>
            <sz val="9"/>
            <rFont val="Times New Roman"/>
            <family val="1"/>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Broteko</author>
  </authors>
  <commentList>
    <comment ref="D447" authorId="0" shapeId="0" xr:uid="{00000000-0006-0000-0200-000001000000}">
      <text>
        <r>
          <rPr>
            <b/>
            <sz val="9"/>
            <rFont val="Times New Roman"/>
            <family val="1"/>
            <charset val="204"/>
          </rPr>
          <t>Broteko:</t>
        </r>
        <r>
          <rPr>
            <sz val="9"/>
            <rFont val="Times New Roman"/>
            <family val="1"/>
            <charset val="204"/>
          </rPr>
          <t xml:space="preserve">
</t>
        </r>
      </text>
    </comment>
    <comment ref="E447" authorId="0" shapeId="0" xr:uid="{00000000-0006-0000-0200-000002000000}">
      <text>
        <r>
          <rPr>
            <b/>
            <sz val="9"/>
            <rFont val="Times New Roman"/>
            <family val="1"/>
            <charset val="204"/>
          </rPr>
          <t>Broteko:</t>
        </r>
        <r>
          <rPr>
            <sz val="9"/>
            <rFont val="Times New Roman"/>
            <family val="1"/>
            <charset val="204"/>
          </rPr>
          <t xml:space="preserve">
</t>
        </r>
      </text>
    </comment>
  </commentList>
</comments>
</file>

<file path=xl/sharedStrings.xml><?xml version="1.0" encoding="utf-8"?>
<sst xmlns="http://schemas.openxmlformats.org/spreadsheetml/2006/main" count="11538" uniqueCount="1756">
  <si>
    <t xml:space="preserve">   УТВЕРЖДАЮ</t>
  </si>
  <si>
    <t xml:space="preserve">  </t>
  </si>
  <si>
    <t xml:space="preserve"> </t>
  </si>
  <si>
    <t>№ п/п</t>
  </si>
  <si>
    <t>№ пункта плана</t>
  </si>
  <si>
    <t>Вид предмета закупок</t>
  </si>
  <si>
    <t>Сатып алынатын тауарлардың, жұмыстардың, көрсетілетін қызметтердің атауы (мемлекеттік тілде)/Наименование закупаемых товаров, работ, услуг  (на государственном языке)</t>
  </si>
  <si>
    <t>Сатып алынатын тауарлардың, жұмыстардың, көрсетілетін қызметтердің атауы (орыс тілінде)/Наименование закупаемых товаров, работ, услуг (на русском языке)</t>
  </si>
  <si>
    <t>Тауарлардың, жұмыстардың және қызметтердің қысқа сипаттамасы (мемлекеттік тілде)/Краткая характеристика (описание) товаров, работ и услуг (на государственном языке)</t>
  </si>
  <si>
    <t>Тауарлардың, жұмыстардың және қызметтердің қысқа сипаттамасы (орыс тілде)/Краткая характеристика (описание) товаров, работ и услуг (на русском языке)</t>
  </si>
  <si>
    <t>Сатып алу тәсілі/Способ закупок</t>
  </si>
  <si>
    <t>Сатып алу тәсілі/Способ закупок (Обоснование примение закупа)</t>
  </si>
  <si>
    <t xml:space="preserve">Өлшем бірлік /Единица измерения </t>
  </si>
  <si>
    <t xml:space="preserve">Өлшем бірлік/Количество, объём </t>
  </si>
  <si>
    <t xml:space="preserve">Бірлік бағасы, теңге/Цена за единицу, тенге
</t>
  </si>
  <si>
    <t xml:space="preserve">Портал бойынша сатып алуға жоспарланған сома, теңге  /Сумма, утвержденная для закупки, тенге по порталу
</t>
  </si>
  <si>
    <t xml:space="preserve">Даму жоспары бойынша сатып алуға жоспарланған сома, теңге/Сумма, утвержденная для закупки, тенге по плану развития
</t>
  </si>
  <si>
    <t>Планируемый срок осуществления государственных закупок(месяц)</t>
  </si>
  <si>
    <t xml:space="preserve">Қызметтерді көрсету, жұмыстарды орындау, тауарды жеткізу мерзімі
/Срок поставки товара, выполнения работ, оказания услуг
</t>
  </si>
  <si>
    <t xml:space="preserve">Место Қызметтерді көрсету, жұмыстарды орындау, тауарды жеткізу орны /поставки товара, выполнения работ, оказания услуг 
</t>
  </si>
  <si>
    <t>Жылдық жоспар тармағының мәртебесі/Статус пункта годового плана</t>
  </si>
  <si>
    <t>2021 жылға Коммуналдық қызметтерге ақы төлеу/Оплата комунальных услуг за 2021 год</t>
  </si>
  <si>
    <t>Услуга</t>
  </si>
  <si>
    <t>Коммуналдық-тұрмыстық қажеттіліктерге ыстық суды (жылу энергиясын) бөлу бойынша қызмет көрсетулер</t>
  </si>
  <si>
    <t>Услуги по распределению горячей воды (тепловой энергии) на коммунально-бытовые нужды</t>
  </si>
  <si>
    <t>Коммуналдық-тұрмыстық қажеттелктерге жылы суды (жылу қуатын) тарату, бөлу бойынша қызметтер.</t>
  </si>
  <si>
    <t>Услуги по передаче, распределению горячей воды (тепловой энергии) на  коммунально-бытовые нужды</t>
  </si>
  <si>
    <t>Из одного источника путем прямого заключения договора</t>
  </si>
  <si>
    <t xml:space="preserve">пп.1 п.3 ст.39 </t>
  </si>
  <si>
    <t>Одна услуга</t>
  </si>
  <si>
    <t>Январь</t>
  </si>
  <si>
    <t>Келісім шарттың күшіне енген күннен бастап 2021 жылдың 31 желтоқсанға дейін/Со дня вступления в силу договора до 31 декабря 2021 года</t>
  </si>
  <si>
    <t>Алматы қ., Түркісіб ауданы Жулдыз-1,5В;</t>
  </si>
  <si>
    <t>Товар</t>
  </si>
  <si>
    <t>Метр кубический</t>
  </si>
  <si>
    <t>Орталықтандырылған сумен жабдықтау жүйелерін пайдаланумен суық сумен жабдықтау бойынша қызмет көрсетулер</t>
  </si>
  <si>
    <t>Услуги по холодному водоснабжению с использованием систем централизованного водоснабжения</t>
  </si>
  <si>
    <t>Водоснабжения</t>
  </si>
  <si>
    <t>Канализация</t>
  </si>
  <si>
    <t>Абоненттерге сервистік қызмет көрсету қызметі</t>
  </si>
  <si>
    <t>Услуги по сервисному обслуживанию абонентов</t>
  </si>
  <si>
    <t>Услуги по предоставлению электроэнергии</t>
  </si>
  <si>
    <t>Телефондық байланысының қызмет көрсетулері</t>
  </si>
  <si>
    <t>Услуги по пользованию программными продуктами</t>
  </si>
  <si>
    <t>Қашықтан қатынаудағы УАТС Call Box бағдарламалық өнімін пайдалану бойынша қызметтер.</t>
  </si>
  <si>
    <t>Услуги по пользованию программным продуктом УАТС Call Box, находящимся в удаленном доступе.</t>
  </si>
  <si>
    <t xml:space="preserve">пп.3 п.3 ст.39 </t>
  </si>
  <si>
    <t>Телефонная связь Городские номера</t>
  </si>
  <si>
    <t xml:space="preserve">пп.42 п.3 ст.39 </t>
  </si>
  <si>
    <t>Телефонная связь SIP номер</t>
  </si>
  <si>
    <t>Интернетке қолжеткізу бойынша қызметтер</t>
  </si>
  <si>
    <t>Услуги по доступу к Интернету</t>
  </si>
  <si>
    <t>Интернет</t>
  </si>
  <si>
    <t xml:space="preserve">Услуга </t>
  </si>
  <si>
    <t xml:space="preserve">Казактелеком </t>
  </si>
  <si>
    <t>ИТОГ КОММУНАЛЬНЫХ УСЛУГ</t>
  </si>
  <si>
    <t xml:space="preserve"> 2021 жылға арналған жұмыстар мен қызметтерге ақы төлеу/Оплата  работ и услуг за 2021 год</t>
  </si>
  <si>
    <t>Қауіпті қалдықтарды/мүлікті/материалдарды шығару (жинау) бойынша қызметтер</t>
  </si>
  <si>
    <t>Услуги по вывозу (сбору) опасных отходов/имущества/материалов</t>
  </si>
  <si>
    <t>Зиянды қалдықтарды/мүліктерді/материалдарды шығару (жинау) қызметтері</t>
  </si>
  <si>
    <t>Утилизация мед отходов "А" и "Б", " Г"</t>
  </si>
  <si>
    <t>пп.42 п.3 ст.39</t>
  </si>
  <si>
    <t>Алматы қ., Түркісіб ауданы Жұлдыз-1 ықшам ауданы 5В.;</t>
  </si>
  <si>
    <t>Услуги по аренде легковых автомобилей</t>
  </si>
  <si>
    <t>Жүргізушісі бар жедел жәрдем көлік қызметі 2021 жылға</t>
  </si>
  <si>
    <t>Транспортные услуги с водителем скорый медицинский помощи  на 2021 год</t>
  </si>
  <si>
    <t>Открытый конкурс</t>
  </si>
  <si>
    <t xml:space="preserve">январь </t>
  </si>
  <si>
    <t>Алматы қ., Түркісіб ауданы Жұлдыз-1 ықшам ауданы  5В;</t>
  </si>
  <si>
    <t>январь</t>
  </si>
  <si>
    <t>Келісім шарттың күшіне енген күннен бастап 2021 жылдың жарыстың нәтижелерін аяқталуына дейін/Со дня вступления в силу договора до подведение итогов конкурса</t>
  </si>
  <si>
    <t>март</t>
  </si>
  <si>
    <t>Келісім шарттың күшіне енген күннен бастап 2021 жылдың 25 қаңтарға дейін/Со дня вступления в силу договора до 25 января 2021 года</t>
  </si>
  <si>
    <t>Күзет қызметтері</t>
  </si>
  <si>
    <t>Услуги охраны</t>
  </si>
  <si>
    <t>пп.50 п.3 ст.39</t>
  </si>
  <si>
    <t>Қаржылық есептілік аудитін жүргізу жөніндегі қызметтер</t>
  </si>
  <si>
    <t>Услуги по проведению аудита финансовой отчетности</t>
  </si>
  <si>
    <t>Февраль</t>
  </si>
  <si>
    <t>Услуги по техническому обслуживанию медицинского оборудования</t>
  </si>
  <si>
    <t>Зарарсыздандыру бойынша қызмет көрсетулер</t>
  </si>
  <si>
    <t>Услуги по стерилизации</t>
  </si>
  <si>
    <t>Стерилизациялау бойынша қызметтер</t>
  </si>
  <si>
    <t>Услуги по стерилизации мед инструментов</t>
  </si>
  <si>
    <t>Бағдарламалық өнімдерді пайдалану жөніндегі қызметтер</t>
  </si>
  <si>
    <t>АЖ-ға қол жеткізуді ұсыну жөніндегі қызметтер (КМАЖ)</t>
  </si>
  <si>
    <t>Услуги по предоставлению доступа к ИС (КМИС)</t>
  </si>
  <si>
    <t>Өлшеу құралдарын сенімдеу бойынша қызмет көрсетулер</t>
  </si>
  <si>
    <t>Услуги по поверке средств измерений</t>
  </si>
  <si>
    <t>Өлшеу құралдарын тексеру бойынша қызметтер.</t>
  </si>
  <si>
    <t>Жеке дозиметрлік бақылау бойынша қызметтер</t>
  </si>
  <si>
    <t>Услуги по индивидуальному дозиметрическому контролю</t>
  </si>
  <si>
    <t xml:space="preserve">февраль </t>
  </si>
  <si>
    <t>Ақашалай қаражатты аудару/есеп-шотқа салу бойынша банктер қызметтері</t>
  </si>
  <si>
    <t>Услуги банков по перечислению/переводу денежных средств</t>
  </si>
  <si>
    <t>Банковские услуги</t>
  </si>
  <si>
    <t xml:space="preserve">пп.11 п.3 ст.39 </t>
  </si>
  <si>
    <t>Жазатайым оқиғалардан сақтандыру бойынша қызмет көрсетулер</t>
  </si>
  <si>
    <t>Услуги по страхованию от несчастных случаев</t>
  </si>
  <si>
    <t>Услуги по страхованию работников</t>
  </si>
  <si>
    <t>Май</t>
  </si>
  <si>
    <t>Персонал/қызметкерлерді оқыту қызметі</t>
  </si>
  <si>
    <t>Услуги по обучению персонала/сотрудников</t>
  </si>
  <si>
    <t>Услуги по обучению (обучению/тренинги/подготовке/переподготовке/повышению квалификации)</t>
  </si>
  <si>
    <t xml:space="preserve">пп.45 п.3 ст.39 </t>
  </si>
  <si>
    <t>Қауіпті емес қалдықтарды/мүліктерді/материалдарды шығару (жинау) бойынша қызметтер</t>
  </si>
  <si>
    <t>Услуги по вывозу (сбору) неопасных отходов/имущества/материалов</t>
  </si>
  <si>
    <t>Услуги по вывозу ТБО</t>
  </si>
  <si>
    <t>Ақпараттық жүйені қостау және техникалық қолдау көрсету бойынша қызмет көрсетулер</t>
  </si>
  <si>
    <t>Услуги по сопровождению и технической поддержке информационной системы</t>
  </si>
  <si>
    <t>1С бухгалтерия</t>
  </si>
  <si>
    <t>Жылыту жүйесін шаю және қысыммен тексеру бойынша қызмет көрсетулер</t>
  </si>
  <si>
    <t>Услуги по промывке и опрессовке системы отопления</t>
  </si>
  <si>
    <t>Жылу беру жүйесінің жуылуы бойынша қызметтер</t>
  </si>
  <si>
    <t>Июнь</t>
  </si>
  <si>
    <t>Алматы қ., Түркісіб ауданы Жұлдыз-1,5В;</t>
  </si>
  <si>
    <t>Өрт/күзеттік хабарлағышты/өрт сөндіру/бейнебақылау жүйелерін және ұқаса жабдықтауды техникалық қамтамасыз ету бойынша қызмет көрсетулер</t>
  </si>
  <si>
    <t>Услуги по техническому обслуживанию пожарной/охранной сигнализации/систем тушения/видеонаблюдения и аналогичного оборудования</t>
  </si>
  <si>
    <t>Өрт/күзет белгі беру/өрт сөндіру жүйелеріне/бейне бақылау және ұқсас жабдықтарға техникалық қызмет көрсету бойынша қызметтер</t>
  </si>
  <si>
    <t>Услуги по техническому обслуживанию охранной сигнализации</t>
  </si>
  <si>
    <t>Лифтілерге/лифт шахталарына және ұқсас жабдықтарға техникалық қызмет көрсету бойынша қызметтер</t>
  </si>
  <si>
    <t>Услуги по техническому обслуживанию лифтов/лифтовых шахт и аналогичного оборудования</t>
  </si>
  <si>
    <t>Жүк-жолаушы лифтісіне техникалық қызмет көрсету</t>
  </si>
  <si>
    <t>Техобслуживание грузопассажирского лифта</t>
  </si>
  <si>
    <t>Картридждерді толтыру бойынша қызметтер</t>
  </si>
  <si>
    <t>Услуги по заправке картриджей</t>
  </si>
  <si>
    <t>Сайттарды техникалық қолдау бойынша қызмет көрсетулер</t>
  </si>
  <si>
    <t>Услуги по технической поддержке сайтов</t>
  </si>
  <si>
    <t>Сайттарды техникалық қолдау бойынша қызметтер</t>
  </si>
  <si>
    <t>Кір жуу қызмет көрсетулері</t>
  </si>
  <si>
    <t>Услуги прачечные</t>
  </si>
  <si>
    <t>Кіржуар қызметтері</t>
  </si>
  <si>
    <t>Алматы қ., Түркісіб ауданы Жұлдыз-1 ықшам ауданы 5В;</t>
  </si>
  <si>
    <t>Санитарлық қызмет көрсетулер (дезинфекция, дезинсекция, дератизация және соларға ұқсас)</t>
  </si>
  <si>
    <t>Услуги санитарные (дезинфекция, дезинсекция, дератизация и аналогичные)</t>
  </si>
  <si>
    <t>дезинфекция и дератизация здания</t>
  </si>
  <si>
    <t>Алғашқы медициналық көмек көрсетуге арналған ғимаратты жалға алу қызметі (ДА</t>
  </si>
  <si>
    <t>Услуга по аренде помещения для оказания первичной врачебной медико-санитарной помощи(ВА)</t>
  </si>
  <si>
    <t>Алғашқы медициналық көмек көрсетуге арналған ғимаратты жалға алу қызметі (ДА)</t>
  </si>
  <si>
    <t xml:space="preserve">услуга </t>
  </si>
  <si>
    <t xml:space="preserve">Январь </t>
  </si>
  <si>
    <t>спектр необходимых замеров для проведения производственного контроля</t>
  </si>
  <si>
    <t>Жұмыс орындарын аттестаттау</t>
  </si>
  <si>
    <t xml:space="preserve">Аттестация рабочих мест </t>
  </si>
  <si>
    <t>Жұмыс орындарының зиянды және ауыр еңбек жағдайларын анықтау үшін</t>
  </si>
  <si>
    <t xml:space="preserve">Для определения вредных и тяжелых условий труда рабочих мест </t>
  </si>
  <si>
    <t>услуга</t>
  </si>
  <si>
    <t>Март</t>
  </si>
  <si>
    <t>Климаттық (кондиционерлік) жабдықтауды және жүйелерді/вентиляция жүйелері мен жабдықтауды техникалық қамтамасыз ету бойынша қызмет көрсетулер</t>
  </si>
  <si>
    <t>Услуги по техническому обслуживанию климатического (кондиционерного) оборудования и систем/вентиляционных систем и оборудования</t>
  </si>
  <si>
    <t>Климаттық (ауа баптау) жабдықтарына және жүйелеріне/жетлдету жүйелеріне және жабдықтарға техникалық қызмет көрсету бойынша қызметтер</t>
  </si>
  <si>
    <t>Техническое обслуживание систем видеонаблюдения и пожарной сигнализации</t>
  </si>
  <si>
    <t>Ақпараттық технологиялар саласындағы консультациялық қызметтер</t>
  </si>
  <si>
    <t>Услуги консультационные в области информационных технологий</t>
  </si>
  <si>
    <t>Ақпараттық технология саласындағы консултациялық қызметтер РЦЭЗ</t>
  </si>
  <si>
    <t>Услуги консультационные в области информационных технологий РЦЭЗ</t>
  </si>
  <si>
    <t>Тоңазытқыш және ұқсас жабдықтауды техникалық қамтамасыз ету бойынша қызмет көрсетулер</t>
  </si>
  <si>
    <t>Услуги по техническому обслуживанию холодильного и аналогичного оборудования</t>
  </si>
  <si>
    <t>Мұздату және ұқсас жабдықтарға техникалық қызмет көрсету бойынша қызметтер</t>
  </si>
  <si>
    <t>Апрель</t>
  </si>
  <si>
    <t>Салықтарды есептеу және жоспарлау бойынша қызмет көрсетулер</t>
  </si>
  <si>
    <t>Услуги по расчету и планированию налогов</t>
  </si>
  <si>
    <t>расчет ставки налога на земельный участок</t>
  </si>
  <si>
    <t>Ресімдеу бойынша қызметтер</t>
  </si>
  <si>
    <t>Услуги по оформлению</t>
  </si>
  <si>
    <t>Ресімдеу бойынша қызметтерге рұқсат етіледі. док. эмиссиясына өтті. Среда (Нұршашқан, Әлмерек)</t>
  </si>
  <si>
    <t>Услуги по оформлению разрешит. док. на эмиссию окруж. среды (Нуршашкан, Альмерек)</t>
  </si>
  <si>
    <t>Нөсер кәріз жүйелерін/су бұрғыш арықтарды күтіп ұстау/пайдалану/тазалау қызметтері</t>
  </si>
  <si>
    <t>Услуги по содержанию/эксплуатации/очистке ливневой канализации/водоотводной канавы</t>
  </si>
  <si>
    <t>Контроль эксплуатационных параметров</t>
  </si>
  <si>
    <t>Қауіпсіз қалдықтар/мүлік/материалдарды шығару бойынша қызмет көрсетулер</t>
  </si>
  <si>
    <t>Услуги по удалению неопасных отходов/имущества/материалов</t>
  </si>
  <si>
    <t>Утилизация ртутьсодержащих ламп</t>
  </si>
  <si>
    <t xml:space="preserve">Июнь </t>
  </si>
  <si>
    <t>Работа</t>
  </si>
  <si>
    <t>Климаттық жабдықтар мен жүйелерді/желдеткіш жүйелер мен жабдықтарды орнату/монтаждау бойынша жұмыстар</t>
  </si>
  <si>
    <t>Работы по установке/монтажу климатического оборудования и систем/вентиляционных систем и оборудования</t>
  </si>
  <si>
    <t>Желдету жүйелерін жөндеу</t>
  </si>
  <si>
    <t>Ремонт вентиляционных систем</t>
  </si>
  <si>
    <t>Жиһазды жөндеу / қалпына келтіру жұмыстары</t>
  </si>
  <si>
    <t>Работы по ремонту/восстановлению мебели</t>
  </si>
  <si>
    <t>Тұрғын үй ғимараттарын / құрылыстарын / үй-жайларын жөндеу жөніндегі жұмыстар</t>
  </si>
  <si>
    <t>Работы по ремонту жилых зданий/сооружений/помещений</t>
  </si>
  <si>
    <t>Үй-жайларды жөндеу жұмыстары</t>
  </si>
  <si>
    <t>Работы по ремонту помещений</t>
  </si>
  <si>
    <t xml:space="preserve">Февраль </t>
  </si>
  <si>
    <t>Полиграфиялық өнімдерді дайындау/басып шығару бойынша жұмыстар</t>
  </si>
  <si>
    <t>Работы по изготовлению полиграфической/печатанию полиграфической продукции</t>
  </si>
  <si>
    <t>Баспаханалық қызметтер</t>
  </si>
  <si>
    <t>Типографические услуги</t>
  </si>
  <si>
    <t>Стендтерді/тақтайшаларды / жазуларды дайындау бойынша жұмыстар</t>
  </si>
  <si>
    <t>Работы по изготовлению стендов/табличек/надписей</t>
  </si>
  <si>
    <t>Стендтер / табличкалар / жазулар дайындау жөніндегі жұмыстар</t>
  </si>
  <si>
    <t>Компьютерлік / перифериялық кеңсе техникасын / жабдықтарын жөндеу / жаңарту</t>
  </si>
  <si>
    <t>Работы по ремонту/модернизации компьютерной/периферийной оргтехники/оборудования</t>
  </si>
  <si>
    <t>Қауіпсіздік дабылы / бейнебақылау жүйесінің құрылғысында жұмыс жасау (орнату)</t>
  </si>
  <si>
    <t>Работы по устройству (монтажу) охранной сигнализации/системы видеонаблюдения</t>
  </si>
  <si>
    <t>GPS орнату</t>
  </si>
  <si>
    <t>Установка  GPS</t>
  </si>
  <si>
    <t>GPS орнату/GPS қызметінің абоненттік төлемі</t>
  </si>
  <si>
    <t>Установка  GPS/Абонентская плата обслуживания GPS</t>
  </si>
  <si>
    <t>Маляр жұмыстары</t>
  </si>
  <si>
    <t>Работы малярные</t>
  </si>
  <si>
    <t>сырлау жұмыстары</t>
  </si>
  <si>
    <t>малярные ,штукатурные работы</t>
  </si>
  <si>
    <t>Гаражды жалға беру қызметі</t>
  </si>
  <si>
    <t>Услуги по аренде гаража</t>
  </si>
  <si>
    <t>Дәнекерлеу-монтаждау жұмыстары</t>
  </si>
  <si>
    <t>Сварочно-монтажные работы</t>
  </si>
  <si>
    <t>Сварочно монтажные работы</t>
  </si>
  <si>
    <t>UTP кабелін төсеу, кабельдік арнаны монтаждау, RJ-45 розеткасын орнату, іске қосу-баптау жұмыстары</t>
  </si>
  <si>
    <t>Прокладка UTP кабеля, Монтаж кабельного канала, Установка розетки rj-45, Пусконаладочные работы</t>
  </si>
  <si>
    <t xml:space="preserve">Автокөлікті сақтандыру </t>
  </si>
  <si>
    <t>страхования автотранспорта</t>
  </si>
  <si>
    <t xml:space="preserve">Техникалық байқау </t>
  </si>
  <si>
    <t>Технический осмотр</t>
  </si>
  <si>
    <t>Автокөлікке / арнайы техникаға техникалық қызмет көрсету бойынша қызметтер</t>
  </si>
  <si>
    <t>Услуги по техническому обслуживанию автотранспорта/специальной техники</t>
  </si>
  <si>
    <t>Компьютерлік / перифериялық оргтехникаларға / жабдықтарға және олардың бөліктеріне техникалық қызмет көрсету</t>
  </si>
  <si>
    <t>Услуги по техническому обслуживанию компьютерной/периферийной оргтехники/оборудования и их частей</t>
  </si>
  <si>
    <t>август</t>
  </si>
  <si>
    <t>Зертханалық/зертханалық-аспаптық зерттеулер/талдаулар жүргізу жөніндегі қызметтер</t>
  </si>
  <si>
    <t>Услуги по проведению лабораторных/лабораторно-инструментальных исследований/анализов</t>
  </si>
  <si>
    <t>пп.42 п.3 ст.40</t>
  </si>
  <si>
    <t>Автокөлікті/арнайы техниканы жуу бойынша қызметтер</t>
  </si>
  <si>
    <t>Услуги по мойке автотранспорта/спецтехники</t>
  </si>
  <si>
    <t>Ақша қаражатын инкассациялау</t>
  </si>
  <si>
    <t xml:space="preserve">Инкассация денежных средств </t>
  </si>
  <si>
    <t>ВСЕГО работ и услуг</t>
  </si>
  <si>
    <t>2021 жылга  негізгі құралдарды сатып алу/Приобретение  основных средств на 2021 год</t>
  </si>
  <si>
    <t xml:space="preserve">Монитор  </t>
  </si>
  <si>
    <t>Жабдық түрі Монитор матрица түрі TN экран бетінің түрі күңгірт</t>
  </si>
  <si>
    <t xml:space="preserve">Тип оборудования Монитор Тип матрицы TN Тип поверхности экрана Матовая </t>
  </si>
  <si>
    <t>Конкурс с предварительным квалификационным отбором</t>
  </si>
  <si>
    <t>Штука</t>
  </si>
  <si>
    <t>Келісім шарттың күшіне енген күннен бастап 15 күнтізбелік күн</t>
  </si>
  <si>
    <t>Моноблок</t>
  </si>
  <si>
    <t>Компьютер, моноблок, әмбебап (мәселелердің үлкен ауқымын шешетін)</t>
  </si>
  <si>
    <t>Моноблок, универсальный (решающий широкий круг задач), Высокопроизводительный</t>
  </si>
  <si>
    <t>Алматы қ., Түркісіб ауданы Жұлдыз 1 ы.а., 5В үй;</t>
  </si>
  <si>
    <t>Ноутбук</t>
  </si>
  <si>
    <t xml:space="preserve">Планшет </t>
  </si>
  <si>
    <t>Арақатынасы 16: 10 " диагональ дюйм!</t>
  </si>
  <si>
    <t xml:space="preserve">Соотношение сторон 16:10 "Диагональ дюйм! </t>
  </si>
  <si>
    <t>Дербес компьютер жинауда</t>
  </si>
  <si>
    <t xml:space="preserve">Персональный компьютер в сборе </t>
  </si>
  <si>
    <t>Жүйелік блок Процессор</t>
  </si>
  <si>
    <t xml:space="preserve">Системный блок Процессор </t>
  </si>
  <si>
    <t>1С үшін жүйелік блок жиынтығы</t>
  </si>
  <si>
    <t>Системный блок в сборе для 1С</t>
  </si>
  <si>
    <t>Процессордың сағат жиілігі ГГц 3</t>
  </si>
  <si>
    <t>Процессор Тактовая частота процессора ГГц 3</t>
  </si>
  <si>
    <t xml:space="preserve">Товар </t>
  </si>
  <si>
    <t xml:space="preserve">Принтер </t>
  </si>
  <si>
    <t>Принтер</t>
  </si>
  <si>
    <t>Тип печати Рұқсат Монохромды баспа 2400х600 Форматтар баспа жеткізгіштердің А4,А5,В5.</t>
  </si>
  <si>
    <t>Тип печати Монохромная Разрешение печати 2400х600 Форматы печатных носителей А4,А5,В5.</t>
  </si>
  <si>
    <t>Жүйелік блок</t>
  </si>
  <si>
    <t xml:space="preserve">Системный блок </t>
  </si>
  <si>
    <t>Жүйелік блок процессор</t>
  </si>
  <si>
    <t xml:space="preserve">Системный блок процессор </t>
  </si>
  <si>
    <t>Итого орг.техника</t>
  </si>
  <si>
    <t>Желілік коммутатор</t>
  </si>
  <si>
    <t>Коммутатор сетевой</t>
  </si>
  <si>
    <t>Желілік коммутатор, аралық сақтаумен коммутация әдісі (Store and Forward), симметриялық, басқарылмалы (қиын)</t>
  </si>
  <si>
    <t>Коммутатор сетевой, способ коммутации с промежуточным хранением (Store and Forward), симметричный, управляемый (сложный)</t>
  </si>
  <si>
    <t>Запрос ценовых предложений</t>
  </si>
  <si>
    <t>Келісім шарттың күшіне енген күннен бастап 15 күн</t>
  </si>
  <si>
    <t>Бейнетіркегіш</t>
  </si>
  <si>
    <t xml:space="preserve">Видеорегистратор </t>
  </si>
  <si>
    <t>Жабдық түрі NVR DVR</t>
  </si>
  <si>
    <t xml:space="preserve">Тип оборудования nvr видеорегистратор </t>
  </si>
  <si>
    <t>Ішкі камералар</t>
  </si>
  <si>
    <t xml:space="preserve">Камеры внутренние </t>
  </si>
  <si>
    <t>HD tvi жабдық түрі</t>
  </si>
  <si>
    <t>Тип оборудования HD tvi</t>
  </si>
  <si>
    <t>Сыртқы Камера</t>
  </si>
  <si>
    <t xml:space="preserve">Камера наружная </t>
  </si>
  <si>
    <t>Hd tvi көше түрі жабдықтарды орындау</t>
  </si>
  <si>
    <t>Исполнение уличное Тип оборудования Hd tvi</t>
  </si>
  <si>
    <t>Смарт-карталарға арналған Картридер</t>
  </si>
  <si>
    <t xml:space="preserve">Картридер для смарт - карт </t>
  </si>
  <si>
    <t>Орнату әдісі сыртқы</t>
  </si>
  <si>
    <t xml:space="preserve">Способ установки внешний </t>
  </si>
  <si>
    <t>Сыртқы қатты диск сақтық көшірме деректер</t>
  </si>
  <si>
    <t xml:space="preserve">Внешний жесткий диск резервного копирования данных </t>
  </si>
  <si>
    <t>Жабдық түрі USB 3,5 HDD жад көлемі Гб 4000</t>
  </si>
  <si>
    <t>Тип оборудования USB 3,5 HDD объем памяти Гб 4000</t>
  </si>
  <si>
    <t>Ауа шымылдығы</t>
  </si>
  <si>
    <t xml:space="preserve">Тепловая завеса вертикальный  </t>
  </si>
  <si>
    <t>Тепловая завеса горизантальная</t>
  </si>
  <si>
    <t>Кезекті брондауға арналған Терминал, автоматтандырылған</t>
  </si>
  <si>
    <t>Терминал для бронирования очередей, автоматизированный</t>
  </si>
  <si>
    <t>дөңгелектері бар қоқыс контейнері</t>
  </si>
  <si>
    <t>мусорный контейнер с колесиками</t>
  </si>
  <si>
    <t>Қабырғаға арналған кондиционер</t>
  </si>
  <si>
    <t xml:space="preserve">Настенный кондиционер </t>
  </si>
  <si>
    <t>май</t>
  </si>
  <si>
    <t xml:space="preserve">автокөлік </t>
  </si>
  <si>
    <t>автомобиль</t>
  </si>
  <si>
    <t>жеңіл автокөлік құралдары базалық жиынтықтан жоғары,қозғалтқышының көлемі 2000 текше сантиметрден асатын, сондай-ақ Еуразиялық экономикалық одаққа мүше мемлекеттерден шығарылмайтын болып табылады.</t>
  </si>
  <si>
    <t>легковых автотранспортных средств выше базовой комплектации,с объемом двигателя более 2000 кубических сантиметоров, а также происходящих не из государств-членов Евразийского экономического союза.</t>
  </si>
  <si>
    <t>штука</t>
  </si>
  <si>
    <t>февраль</t>
  </si>
  <si>
    <t>Итого прочие ОС</t>
  </si>
  <si>
    <t xml:space="preserve">Ларингоскоп </t>
  </si>
  <si>
    <t>Реанимациялық іс-шараларды жүргізу кезінде кеңірдекті ауыз арқылы интубациялау үшін</t>
  </si>
  <si>
    <t xml:space="preserve">Для оральной интубации трахеи при проведении реанимационных мероприятий </t>
  </si>
  <si>
    <t xml:space="preserve">1729 ППРК </t>
  </si>
  <si>
    <t xml:space="preserve">май </t>
  </si>
  <si>
    <t>аспиратор (сорғыш)</t>
  </si>
  <si>
    <t>аспиратор (отсасыватель</t>
  </si>
  <si>
    <t>жоғарғы тыныс алу жолдары мен өкпеден сұйықтықты кетіру үшін,ЕПМ-де шұғыл көмек көрсету үшін</t>
  </si>
  <si>
    <t>для удаления жидкости из верхних дыхательных путейи легких,для экстренной помощи в ЛПУ</t>
  </si>
  <si>
    <t>инфузиялық сорғы</t>
  </si>
  <si>
    <t>инфузионный насос</t>
  </si>
  <si>
    <t>көктамыр ішіне инфузия үшін</t>
  </si>
  <si>
    <t>для внутривенной инфузии</t>
  </si>
  <si>
    <t>өкпені жасанды желдетуге арналған көлік аппараты</t>
  </si>
  <si>
    <t>аппарат для искусственной вентиляции легких транспортный</t>
  </si>
  <si>
    <t>өкпені жасанды желдету үшін</t>
  </si>
  <si>
    <t>для проведения исскуственной вентиляции легкиз</t>
  </si>
  <si>
    <t>спирометр</t>
  </si>
  <si>
    <t>спирографиялық зерттеу үшін</t>
  </si>
  <si>
    <t>для спирографического исследования</t>
  </si>
  <si>
    <t>ине деструкторы</t>
  </si>
  <si>
    <t>деструктор игл</t>
  </si>
  <si>
    <t>каннуланы кесу үшін</t>
  </si>
  <si>
    <t>для отреза канюли</t>
  </si>
  <si>
    <t>дарсонвализацияға арналған аппарат</t>
  </si>
  <si>
    <t>аппарат для дарсонвализации</t>
  </si>
  <si>
    <t>айнымалы токпен емдік әсер ету үшін</t>
  </si>
  <si>
    <t>для лечебного воздействия переменным током</t>
  </si>
  <si>
    <t>медициналық шам (шам)</t>
  </si>
  <si>
    <t>светильник (лампа)медицинская</t>
  </si>
  <si>
    <t>операциялық аймақты жарықтандыру үшін</t>
  </si>
  <si>
    <t>для освещения операционной зоны</t>
  </si>
  <si>
    <t>операция алдында қолды өңдеуге арналған УФО аппараты</t>
  </si>
  <si>
    <t>аппарат УФО для обработки рук перед операцией</t>
  </si>
  <si>
    <t>қолды өңдеуге арналған</t>
  </si>
  <si>
    <t>для обработки рук</t>
  </si>
  <si>
    <t>балаларды тасымалдауға арналған арба</t>
  </si>
  <si>
    <t>коляска для перевозки детей</t>
  </si>
  <si>
    <t>мүмкіндіктері шектеулі балалардың жүріп-тұруы үшін</t>
  </si>
  <si>
    <t>для передвижения детей с огранич возможностями</t>
  </si>
  <si>
    <t>концентратор кислорода Армед 7F-3L c выходом ингаляций</t>
  </si>
  <si>
    <t>оттегі концентраторы armed 7F-3L ингаляция шығысымен</t>
  </si>
  <si>
    <t>оттегі терапиясын жүргізу</t>
  </si>
  <si>
    <t>проведение кислородотерапии</t>
  </si>
  <si>
    <t>ЖМК дәрігерінің емлесі</t>
  </si>
  <si>
    <t>укладка врача СМП</t>
  </si>
  <si>
    <t>лек құралдарын сақтау және тасымалдау</t>
  </si>
  <si>
    <t>хранение и транспортировка лек средств</t>
  </si>
  <si>
    <t>3-ЛТИР БАЛЛОНЫ БАР ОТТЕКТІ РЕДУКТОР-ИНГАЛЯТОР</t>
  </si>
  <si>
    <t>РЕДУКТОР -ИНГАЛЯТОР КИСЛОРОДНЫЙ С 3-ЛТИР БАЛЛОНОМ</t>
  </si>
  <si>
    <t>ӨЖЖ аппаратын қосу үшін</t>
  </si>
  <si>
    <t>для подключения аппарата ИВЛ</t>
  </si>
  <si>
    <t>отоакустикалық эмиссия әдісімен скрининг аудиологиясына арналған аппарат</t>
  </si>
  <si>
    <t>аппарат для аудиология скрининга методом отоакустической эмиссии</t>
  </si>
  <si>
    <t>есту қабілетін тексеру үшін</t>
  </si>
  <si>
    <t>для проверки слуха</t>
  </si>
  <si>
    <t>ИТОГО медициское оборудование</t>
  </si>
  <si>
    <t>Всего ОС</t>
  </si>
  <si>
    <t>2021 жылға Өзге де тауарларды сатып алу/Приобретение прочих товаров за 2021 год</t>
  </si>
  <si>
    <t>кабельдік арна</t>
  </si>
  <si>
    <t xml:space="preserve">кабельный канал </t>
  </si>
  <si>
    <t>кабельдік арна биіктігі 16 мм, ұзындығы 2900 мм, ені 25 мм</t>
  </si>
  <si>
    <t xml:space="preserve">кабельный канал высота 16 мм, длина 2900 мм, ширина 25 мм </t>
  </si>
  <si>
    <t>метр</t>
  </si>
  <si>
    <t>Алматы қ., Түркісіб ауданы г.Алматы, Түркісіб ауд., Жулдыз-1 ш.а.,  үй 5В;</t>
  </si>
  <si>
    <t>"тінтуір" манипуляторы</t>
  </si>
  <si>
    <t>Манипулятор "мышь"</t>
  </si>
  <si>
    <t>КОМПЬЮТЕРГЕ арналған тінтуір</t>
  </si>
  <si>
    <t>Мышь для компьютера</t>
  </si>
  <si>
    <t>кабельдік арна биіктігі 50 мм, ұзындығы 2900 мм, Ені 100 мм.</t>
  </si>
  <si>
    <t>кабельный канал высота  50 мм, длина 2900мм, ширина 100мм.</t>
  </si>
  <si>
    <t>Коннектор</t>
  </si>
  <si>
    <t>RJ-45 коннекторы 5E UTP санатына сәйкес келеді, 8 контактісі бар. Байланыс бөлігі: алтын жалатылған мыс қорытпасы</t>
  </si>
  <si>
    <t>Коннектор RJ-45 Соответствует требованиям категории 5е UTP, имеет 8 контактов. Контактная часть : сплав меди с золотым напылением</t>
  </si>
  <si>
    <t>Мамандандырылған кабель UTP 5e</t>
  </si>
  <si>
    <t>Кабель UTP 5e</t>
  </si>
  <si>
    <t xml:space="preserve">Кабель, коммутациялық (патч-корд), UTP, бухта </t>
  </si>
  <si>
    <t xml:space="preserve">Кәбіл, коммутациялық (патч-корд), UTP, орам </t>
  </si>
  <si>
    <t>USB скринингіне арналған Флешка</t>
  </si>
  <si>
    <t xml:space="preserve">Флешка для  USB скрининга  </t>
  </si>
  <si>
    <t>USB 32 Гб сыйымдылығы үшін флэш-диск</t>
  </si>
  <si>
    <t>Флешка для скрининга  USB  емкость 32 Гб</t>
  </si>
  <si>
    <t>USB Am/BM кабелі (принтер үшін)</t>
  </si>
  <si>
    <t xml:space="preserve">Кабель USB AM/BM(для принтера) </t>
  </si>
  <si>
    <t>Кедергіге төзімділігі жоғары Кабель</t>
  </si>
  <si>
    <t xml:space="preserve">Кабель с повышенной помехозащищенностью </t>
  </si>
  <si>
    <t>SSD дискісі</t>
  </si>
  <si>
    <t>SSD накопитель</t>
  </si>
  <si>
    <t>Форма факторы 2,5 интерфейсі</t>
  </si>
  <si>
    <t xml:space="preserve">Форм фактор 2,5 Интерфейс  </t>
  </si>
  <si>
    <t>Төсек орындар жиынтығы</t>
  </si>
  <si>
    <t>Комплект постельного белья</t>
  </si>
  <si>
    <t>Мақта-матадан жасалған бір орынды төсек әбзелдерінің жиынтығы</t>
  </si>
  <si>
    <t>Комплект постельного белья односпальный, из хлопчатобумажной ткани</t>
  </si>
  <si>
    <t>Комплект</t>
  </si>
  <si>
    <t>Жастық</t>
  </si>
  <si>
    <t>Подушка</t>
  </si>
  <si>
    <t>Синтепонды толтырумен 70*70</t>
  </si>
  <si>
    <t>С синтепоновым наполнением 70*70</t>
  </si>
  <si>
    <t>Көрпе</t>
  </si>
  <si>
    <t>Одеяло</t>
  </si>
  <si>
    <t>Мақта-матадан жасалған бір жарым көрпе, синтепонды толтырғыш</t>
  </si>
  <si>
    <t>Одеяло полуторное, из хлопчатобумажной ткани, наполнитель синтепоновый</t>
  </si>
  <si>
    <t>4 кат жүргізушілерге арналған киім нысаны</t>
  </si>
  <si>
    <t>форма одежды для водителей 4 кат</t>
  </si>
  <si>
    <t xml:space="preserve">жазғы форма </t>
  </si>
  <si>
    <t>летняя форма</t>
  </si>
  <si>
    <t xml:space="preserve"> қысқы форма</t>
  </si>
  <si>
    <t>зимняя форма</t>
  </si>
  <si>
    <t>VGA 15m/15m кабелі</t>
  </si>
  <si>
    <t>Кабель VGA 15m/15m</t>
  </si>
  <si>
    <t>VGA түрі HD түрі 15М/15М</t>
  </si>
  <si>
    <t>Тип VGA Вид  HD 15 м/15м</t>
  </si>
  <si>
    <t xml:space="preserve">Кабель USB AM/BM( для принтера) </t>
  </si>
  <si>
    <t>Ноутбуктердің, планшеттердің аналық платаларының кедергіден жоғары қорғанышы бар кәбілі</t>
  </si>
  <si>
    <t xml:space="preserve">Кабель с повышенной помехозащищенностью материнских плат ноутбуков, планшетов </t>
  </si>
  <si>
    <t>Қос портты розеткалар-45</t>
  </si>
  <si>
    <t>розетки двухпортовые - 45</t>
  </si>
  <si>
    <t>Розетка 2-45</t>
  </si>
  <si>
    <t>Розетка 2--45</t>
  </si>
  <si>
    <t>Өрт сөндіргіштер</t>
  </si>
  <si>
    <t xml:space="preserve">Огнетушители </t>
  </si>
  <si>
    <t>ОП-5 зат өрт сөндіргішінің салмағы кг 5+0,25 МПа корпусындағы жұмыс қысымы 1,5+0,1 с зат өрт сөндіргішінің берілу ұзақтығы кемінде 10</t>
  </si>
  <si>
    <t xml:space="preserve">ОП-5 масса огнетушителя вещества кг 5+0,25 Рабочее давление в корпусе Мпа 1,5+0,1 Продолжительность подачи огнетушителя вещества с не менее 10 </t>
  </si>
  <si>
    <t>тактильді мнемосхема</t>
  </si>
  <si>
    <t xml:space="preserve">тактильная мнемосхема </t>
  </si>
  <si>
    <t>Тактильді графиканы толық соқыр адамның қабылдауы</t>
  </si>
  <si>
    <t xml:space="preserve">Восприятия тактильной графики тотально незрячим человеком </t>
  </si>
  <si>
    <t>тактильді плитка (сыртқы)</t>
  </si>
  <si>
    <t>тактильная плитка (внешняя)</t>
  </si>
  <si>
    <t>Жол бағытын көрсету және тоқтату үшін өлшемі 30*30 см сары түсті көру қабілеті бар мүгедектерге арналған тактильді плитка. Ғимараттың сыртындағы бетоннан жасалған тактильді плитка (конус, бұрылыс, түзу)</t>
  </si>
  <si>
    <t>Тактильная плитка для инвалидов по зрению желтого цвета размерами 30*30см, для указания направления пути и для остановки. Тактильная плитка из бетона снаружи здания ( конус,поворот, прямой)</t>
  </si>
  <si>
    <t xml:space="preserve">Март </t>
  </si>
  <si>
    <t>тактильді плитка (ішкі )</t>
  </si>
  <si>
    <t>тактильная плитка ( внутренняя )</t>
  </si>
  <si>
    <t>Жол бағытын көрсету және тоқтату үшін өлшемі 30*30 см сары түсті көру қабілеті бар мүгедектерге арналған тактильді плитка. Ғимарат ішіндегі полиуретанды тактильді плитка (конус, бұрылыс, түзу)</t>
  </si>
  <si>
    <t>Тактильная плитка для инвалидов по зрению желтого света размерами 30*30см, для указания направления пути и для остановки. Тактильная плитка из полиуретана  внутри здания                            ( конус,поворот, прямой)</t>
  </si>
  <si>
    <t>штук</t>
  </si>
  <si>
    <t>қабырға шкафы</t>
  </si>
  <si>
    <t>настенный шкаф</t>
  </si>
  <si>
    <t>Бумажные полотенца в пачках  Z укладка</t>
  </si>
  <si>
    <t>Бумалардағы қағаз сүлгілер Z төсеу</t>
  </si>
  <si>
    <t>жалпы мақсаттағы қағаз</t>
  </si>
  <si>
    <t>общего назначения, бумажное</t>
  </si>
  <si>
    <t>пачка</t>
  </si>
  <si>
    <t>Диспенсер для бумажных полотенец</t>
  </si>
  <si>
    <t>для бумажных полотенц</t>
  </si>
  <si>
    <t>Қағаз сүлгілерге арналған Диспенсер</t>
  </si>
  <si>
    <t>қағаз сүлгілер үшін</t>
  </si>
  <si>
    <t>Дозатор с металлической ручкой</t>
  </si>
  <si>
    <t>для кожных антисептиков</t>
  </si>
  <si>
    <t>Металл тұтқасы бар диспенсер</t>
  </si>
  <si>
    <t>тері антисептиктері үшін</t>
  </si>
  <si>
    <t>Штук</t>
  </si>
  <si>
    <t>Шиналар (жаздық)</t>
  </si>
  <si>
    <t xml:space="preserve">Шины (летняя) </t>
  </si>
  <si>
    <t>Автомобиль шинасы-доңғалақтың маңызды элементтерінің бірі, ол дискінің жиегіне орнатылған серпімді резеңке-металл-мата қабығы болып табылады. Шина көлік құралының жол төсемімен байланысын қамтамасыз етеді, жол жамылғысының жетілмегендігінен туындаған шамалы тербелістерді сіңіруге, доңғалақтардың траекториясының қателіктерін өтеуге, күштерді іске асыруға және қабылдауға арналған.( жаз)</t>
  </si>
  <si>
    <t>Автомобильная шина — один из наиболее важных элементов колеса, представляющий собой упругую резино-металло-тканевую оболочку, установленную на обод диска. Шина обеспечивает контакт транспортного средства с дорожным полотном, предназначена для поглощения незначительных колебаний, вызываемых несовершенством дорожного покрытия, компенсации погрешности траекторий колёс, реализации и восприятия сил. (лето)</t>
  </si>
  <si>
    <t>Шиналар (қыстық)</t>
  </si>
  <si>
    <t xml:space="preserve">Шины (зимняя) </t>
  </si>
  <si>
    <t>Автомобиль шинасы-доңғалақтың маңызды элементтерінің бірі, ол дискінің жиегіне орнатылған серпімді резеңке-металл-мата қабығы болып табылады. Шина көлік құралының жол төсемімен байланысын қамтамасыз етеді, жол жамылғысының жетілмегендігінен туындаған шамалы тербелістерді сіңіруге, доңғалақтардың траекториясының қателіктерін өтеуге, күштерді іске асыруға және қабылдауға арналған.( кыс)</t>
  </si>
  <si>
    <t>Автомобильная шина — один из наиболее важных элементов колеса, представляющий собой упругую резино-металло-тканевую оболочку, установленную на обод диска. Шина обеспечивает контакт транспортного средства с дорожным полотном, предназначена для поглощения незначительных колебаний, вызываемых несовершенством дорожного покрытия, компенсации погрешности траекторий колёс, реализации и восприятия сил. (зима)</t>
  </si>
  <si>
    <t>ИТОГО</t>
  </si>
  <si>
    <t xml:space="preserve">2021 жылға Балалар тағамын сатып алу/Приобретение детского питания за 2021 год                                                                                                                                                                                                                                                                                                                                                                                                                                                                                                                                                                                                                                                                                                                                                                                                                                                                                                                                                                                                                                                                                                                                                                                                                                                                                                                                                                                                                                                                                                                                                                                                                                                                                                                                                                                                                                                                                                                                                                                                                                                                                                                                                                                                                                                                                                                                                                                                                      </t>
  </si>
  <si>
    <t xml:space="preserve">Құрғақ балалар қоспасы </t>
  </si>
  <si>
    <t>Смесь детская сухая</t>
  </si>
  <si>
    <t xml:space="preserve">  0-ден 6 айға дейін бейімделген гипоалергендік сүт қоспасы 350 гр </t>
  </si>
  <si>
    <t>Адаптированная молочная смесь гипоалергенная от 0 до 6 мес 350 гр</t>
  </si>
  <si>
    <t xml:space="preserve">  6-дан 12 айға дейін бейімделген гипоалергендік сүт қоспасы 300 гр </t>
  </si>
  <si>
    <t>Адаптированная молочная смесь гипоалергенная от 6 до 12 мес 300 гр</t>
  </si>
  <si>
    <t xml:space="preserve">0-ден 6 айға дейін бейімделген сүт қоспасы 400 гр </t>
  </si>
  <si>
    <t>Адаптированная молочная смесь от 0 до 6 мес 400 гр</t>
  </si>
  <si>
    <t xml:space="preserve">6-ден 12 айға дейін бейімделген сүт қоспасы 400 гр </t>
  </si>
  <si>
    <t>Адаптированная молочная смесь от 6 до 12 мес 400 гр</t>
  </si>
  <si>
    <t>2021 жылға Қеңсе тауарларды сатып алу/Приобретение канцелярских товаров за 2021 год</t>
  </si>
  <si>
    <t xml:space="preserve">Калькулятор </t>
  </si>
  <si>
    <t>Папка</t>
  </si>
  <si>
    <t>түсі көк жасыл формат А4, 80мм</t>
  </si>
  <si>
    <t>цвет синий зеленый формат А4, 80мм</t>
  </si>
  <si>
    <t>Папка скоросшиватель бумажный</t>
  </si>
  <si>
    <t>Папка для бумаг на завязках</t>
  </si>
  <si>
    <t>Папка скоросшиватель пластиковый</t>
  </si>
  <si>
    <t xml:space="preserve">мөлдір файл </t>
  </si>
  <si>
    <t xml:space="preserve">Файл  прозрачный </t>
  </si>
  <si>
    <t xml:space="preserve">мөлдір файл құжаттарға арналған тығыздығы 60 </t>
  </si>
  <si>
    <t xml:space="preserve">файл прозрачный для документов 60 плотность </t>
  </si>
  <si>
    <t>Кеңсе пышағы</t>
  </si>
  <si>
    <t xml:space="preserve">Нож скальпель канцелярский </t>
  </si>
  <si>
    <t>Кеңсе пышағы 18 мм тот баспайтын пышақ</t>
  </si>
  <si>
    <t xml:space="preserve">Нож канцелярский 18 мм нержавеющее лезвие </t>
  </si>
  <si>
    <t>қара маркер</t>
  </si>
  <si>
    <t xml:space="preserve">маркер черный </t>
  </si>
  <si>
    <t>кеңсе қыстырғыштары</t>
  </si>
  <si>
    <t xml:space="preserve">скрепки канцелярские </t>
  </si>
  <si>
    <t>қағаз қыстырғыштар кеңсе өлшемі 28 мм орамада 100 дана</t>
  </si>
  <si>
    <t xml:space="preserve">скрепки канцелярские размер 28 мм в упаковке 100 штук </t>
  </si>
  <si>
    <t xml:space="preserve">упаковка </t>
  </si>
  <si>
    <t xml:space="preserve">Скотч сары </t>
  </si>
  <si>
    <t xml:space="preserve">Скотч желтый </t>
  </si>
  <si>
    <t>Әмбебап сары Скотч 48 мм х 200 метр</t>
  </si>
  <si>
    <t xml:space="preserve">Скотч желтый универсальный 48 мм х 200 метров </t>
  </si>
  <si>
    <t>Скотч қызыл</t>
  </si>
  <si>
    <t xml:space="preserve">Скотч красный </t>
  </si>
  <si>
    <t>Скотч</t>
  </si>
  <si>
    <t>Скотч мөлдір 40 мм *5м</t>
  </si>
  <si>
    <t xml:space="preserve">Скотч прозрачный 40 мм*5м </t>
  </si>
  <si>
    <t>Екі жақты таспа</t>
  </si>
  <si>
    <t xml:space="preserve">Двухсторонний скотч 40мм*5 м ,50 мм*5 м  </t>
  </si>
  <si>
    <t>Степлер</t>
  </si>
  <si>
    <t>Степлер канцелярский средний</t>
  </si>
  <si>
    <t xml:space="preserve">Степлер канцелярский средний 120 листов </t>
  </si>
  <si>
    <t xml:space="preserve">Қайшы </t>
  </si>
  <si>
    <t xml:space="preserve">Ножница </t>
  </si>
  <si>
    <t xml:space="preserve">Кеңсе қайшысы </t>
  </si>
  <si>
    <t xml:space="preserve">Ножницы канцелярские </t>
  </si>
  <si>
    <t>Қапсырма</t>
  </si>
  <si>
    <t>Скоба</t>
  </si>
  <si>
    <t>Шағын кеңсе қапсырмасы 24/6</t>
  </si>
  <si>
    <t>Скоба канцелярский маленький 24/6</t>
  </si>
  <si>
    <t xml:space="preserve">пачка </t>
  </si>
  <si>
    <t>Желім  қарандаш</t>
  </si>
  <si>
    <t>Клей карандаш</t>
  </si>
  <si>
    <t>Қатты бекіту 36 гр кеңсе желімі</t>
  </si>
  <si>
    <t xml:space="preserve">Клей канцелярский 36 гр сильной фиксации </t>
  </si>
  <si>
    <t>Қапсырма қағазға</t>
  </si>
  <si>
    <t xml:space="preserve">зажим для бумаг </t>
  </si>
  <si>
    <t>қағаздарға арналған қысқыш 25 мм, 12 дана уп</t>
  </si>
  <si>
    <t xml:space="preserve">зажим для бумаг 25 мм, по 12 шт  в уп </t>
  </si>
  <si>
    <t>Упаковка</t>
  </si>
  <si>
    <t>Өшіргіш</t>
  </si>
  <si>
    <t xml:space="preserve">Ластик </t>
  </si>
  <si>
    <t xml:space="preserve">Өшіргіш екі түсті </t>
  </si>
  <si>
    <t xml:space="preserve">Ластик двухцветный </t>
  </si>
  <si>
    <t>Дәптер</t>
  </si>
  <si>
    <t>Тетрадь</t>
  </si>
  <si>
    <t>Тетрадь общая А4-96 листов</t>
  </si>
  <si>
    <t>Тыс</t>
  </si>
  <si>
    <t>Обложка</t>
  </si>
  <si>
    <t>тыс байланыстыру үшін 60</t>
  </si>
  <si>
    <t>обложка для переплета 60</t>
  </si>
  <si>
    <t>тыс байланыстыру үшін 220</t>
  </si>
  <si>
    <t>для переплета 220</t>
  </si>
  <si>
    <t>для переплета 340</t>
  </si>
  <si>
    <t>Қарындаш</t>
  </si>
  <si>
    <t>Карандаш</t>
  </si>
  <si>
    <t>Карандаш простой</t>
  </si>
  <si>
    <t>Кеңсе қаламы</t>
  </si>
  <si>
    <t>Ручка канцелярская</t>
  </si>
  <si>
    <t>шарлы  қаламсап</t>
  </si>
  <si>
    <t>Ручка шариковая</t>
  </si>
  <si>
    <t>Кеңсе жабдығына арналған қағаз</t>
  </si>
  <si>
    <t>Бумага для офисного оборудования</t>
  </si>
  <si>
    <t>для офисного оборудования, формат А4, плотность 80 г/м2,</t>
  </si>
  <si>
    <t>Чектік таспа</t>
  </si>
  <si>
    <t>Лента чековая</t>
  </si>
  <si>
    <t>Чековая лента  для кассы</t>
  </si>
  <si>
    <t>Жылу қағазы</t>
  </si>
  <si>
    <t xml:space="preserve">Термобумага </t>
  </si>
  <si>
    <t>POS терминалдардың бақылау кассалық машиналарына арналған</t>
  </si>
  <si>
    <t xml:space="preserve">Предназначена для контрольно кассовых машин Pos терминалов </t>
  </si>
  <si>
    <t>Мәтін бөлгіш</t>
  </si>
  <si>
    <t xml:space="preserve">Текстовыделитель </t>
  </si>
  <si>
    <t>Теру текстовыделитель 1-5 мм</t>
  </si>
  <si>
    <t xml:space="preserve">Набор текстовыделитель 1-5 мм </t>
  </si>
  <si>
    <t>Бланк</t>
  </si>
  <si>
    <t>Еңбекке уақытша жарамсыздық парағы</t>
  </si>
  <si>
    <t>Лист временной нетрудоспособности</t>
  </si>
  <si>
    <t>Жазбаларға арналған қағаз блогы</t>
  </si>
  <si>
    <t xml:space="preserve">Блок бумаги для заметок </t>
  </si>
  <si>
    <t>Түсі Ақ саны 500 парақ 90*90 мм</t>
  </si>
  <si>
    <t xml:space="preserve">Цвет белый количество 500 листов 90*90 мм </t>
  </si>
  <si>
    <t>Бетбелгі жапсырмасы</t>
  </si>
  <si>
    <t xml:space="preserve">Стикер закладки </t>
  </si>
  <si>
    <t>Түрлі-түсті пластикалық жапсырмалар</t>
  </si>
  <si>
    <t xml:space="preserve">Стикер закладки цветные пластиковые </t>
  </si>
  <si>
    <t>Жазба қағазы</t>
  </si>
  <si>
    <t xml:space="preserve">Бумага для заметок </t>
  </si>
  <si>
    <t>Жабысқақ түсті стикерлер 100 парақ</t>
  </si>
  <si>
    <t xml:space="preserve">Стикеры цветные клейкие 100 листов </t>
  </si>
  <si>
    <t>Қарындаш қайрағыш</t>
  </si>
  <si>
    <t xml:space="preserve">Точилка для карандашей </t>
  </si>
  <si>
    <t>пластикалық бір бұрау</t>
  </si>
  <si>
    <t xml:space="preserve">пластик одно отверствие </t>
  </si>
  <si>
    <t>2021 жылға Құрылыс және шаруашылық тауарларын сатып алу/Приобретение Строительные и хозяйственные товары,  моющие средства за 2021 год</t>
  </si>
  <si>
    <t>Кабель</t>
  </si>
  <si>
    <t>Кабель ВВГ 3*2,5</t>
  </si>
  <si>
    <t>Метр квадратный</t>
  </si>
  <si>
    <t>ВВГ 3 * 1,5 з-х талшықты кабелі</t>
  </si>
  <si>
    <t>Кабель з-х жильный ВВГ 3*1,5</t>
  </si>
  <si>
    <t>Кәбіл-арна</t>
  </si>
  <si>
    <t>Кабель-канал</t>
  </si>
  <si>
    <t>Кабель арна 10-20 мм</t>
  </si>
  <si>
    <t>Кабель канал 10-20 мм</t>
  </si>
  <si>
    <t>Метр</t>
  </si>
  <si>
    <t>Едендік кабелегон 60 * 40 АҚ</t>
  </si>
  <si>
    <t>Напольный кабелегон 60*40 белый</t>
  </si>
  <si>
    <t>Қабырға кабелегоны 60*40 АҚ</t>
  </si>
  <si>
    <t>Стеновой кабелегон 60*40 белый</t>
  </si>
  <si>
    <t>Қуатты кабель</t>
  </si>
  <si>
    <t>Кабель силовой</t>
  </si>
  <si>
    <t>ПВХ қабықшасы бар ПВХ оқшаулағышы бар күштік Кабель</t>
  </si>
  <si>
    <t xml:space="preserve">Кабель силовой с ПВХ изоляцей с ПВХ оболочкой </t>
  </si>
  <si>
    <t>Желім</t>
  </si>
  <si>
    <t>Клей</t>
  </si>
  <si>
    <t>Кафель желімі</t>
  </si>
  <si>
    <t>Клей кафельный</t>
  </si>
  <si>
    <t>Килограмм</t>
  </si>
  <si>
    <t>Изолента</t>
  </si>
  <si>
    <t>ПВХ оқшаулағыш таспа жиынтығы</t>
  </si>
  <si>
    <t>Изолента набор ПВХ</t>
  </si>
  <si>
    <t>Бояу</t>
  </si>
  <si>
    <t>Краска</t>
  </si>
  <si>
    <t>Бояу эмаль ПФ-115 алкидная түсі ақ</t>
  </si>
  <si>
    <t>Краска эмаль ПФ-115 алкидная цвет  белый</t>
  </si>
  <si>
    <t xml:space="preserve">март </t>
  </si>
  <si>
    <t>Бояу түсі</t>
  </si>
  <si>
    <t>Колер</t>
  </si>
  <si>
    <t>Су эмульсиясы 15 кг</t>
  </si>
  <si>
    <t>Водоэмульсия 15 кг</t>
  </si>
  <si>
    <t xml:space="preserve">апрель </t>
  </si>
  <si>
    <t>Линолеум</t>
  </si>
  <si>
    <t>Линолеум ені 3 м</t>
  </si>
  <si>
    <t>Линолеум ширина 3 м</t>
  </si>
  <si>
    <t>Линолеум желімі</t>
  </si>
  <si>
    <t>Клей для линолеума</t>
  </si>
  <si>
    <t>есік жапқышы</t>
  </si>
  <si>
    <t xml:space="preserve">навес дверной </t>
  </si>
  <si>
    <t>Сыртқы қос түсті ақ ашылу бағыты сол жақ</t>
  </si>
  <si>
    <t xml:space="preserve"> Наружная двойная цвет белый направление открывания левое </t>
  </si>
  <si>
    <t>Тоқтетік</t>
  </si>
  <si>
    <t>Розетка</t>
  </si>
  <si>
    <t>Ішкі бір түсті ақ</t>
  </si>
  <si>
    <t>Внутренняя одинарная цвет белый</t>
  </si>
  <si>
    <t>Қосқыш</t>
  </si>
  <si>
    <t>Включатель</t>
  </si>
  <si>
    <t>Жалғыз ақ</t>
  </si>
  <si>
    <t>одинарный белый</t>
  </si>
  <si>
    <t>Пневмо электр қадағасы</t>
  </si>
  <si>
    <t>Датчик пневмоэлектрический</t>
  </si>
  <si>
    <t>на 10 ампер</t>
  </si>
  <si>
    <t>на 16 ампер</t>
  </si>
  <si>
    <t>Шамшырақ</t>
  </si>
  <si>
    <t>Светильник</t>
  </si>
  <si>
    <t>потолочный светильник СПО-105 1200мм с ЛЕД лампами 36-40 вольт мощность Вт 18 220В</t>
  </si>
  <si>
    <t>Үстел шамы 1,5 кг түсі қара</t>
  </si>
  <si>
    <t xml:space="preserve">Настольный светильник 1,5 кг цвет черный </t>
  </si>
  <si>
    <t>Жарық диодты шам</t>
  </si>
  <si>
    <t>Лампа светодиодная</t>
  </si>
  <si>
    <t>Тікелей қосылу үшін 220В 115см LED диод шамы</t>
  </si>
  <si>
    <t>Лампа диодная LED Е27 на 220В 115см,для прямого подключения</t>
  </si>
  <si>
    <t>Ашу бағыты оң</t>
  </si>
  <si>
    <t xml:space="preserve">Направление открывания правое </t>
  </si>
  <si>
    <t>Техникалық тұз</t>
  </si>
  <si>
    <t>Соль техническая</t>
  </si>
  <si>
    <t>Техникалық тұз, органикалық, хлорлы натрий</t>
  </si>
  <si>
    <t>Соль техническая, органическая, натрий хлористый</t>
  </si>
  <si>
    <t>кг</t>
  </si>
  <si>
    <t xml:space="preserve">октябрь </t>
  </si>
  <si>
    <t>Желім мөлдір герметик титан</t>
  </si>
  <si>
    <t>Клей прозрачный  герметик титан</t>
  </si>
  <si>
    <t>Сына</t>
  </si>
  <si>
    <t>Нагель</t>
  </si>
  <si>
    <t>Нагель дюбель 6*4</t>
  </si>
  <si>
    <t>Әмбебап ПВА желімі</t>
  </si>
  <si>
    <t>Клей ПВА универсальная</t>
  </si>
  <si>
    <t>Миксерге арналған икемді шланг</t>
  </si>
  <si>
    <t>Гибкая шланга для смесителя</t>
  </si>
  <si>
    <t>Араластырғыштарға арналған сүрме (ұзын жұп)</t>
  </si>
  <si>
    <t xml:space="preserve">Подводка для смесителей (пара длинный) </t>
  </si>
  <si>
    <t>ПВХ оқшаулағышы бар, ПВх қабықшасы бар күштік мыс кәбілі</t>
  </si>
  <si>
    <t>кабель медный силовой с ПВХ изоляцией, с ПВх оболочкой</t>
  </si>
  <si>
    <t>Энергияны үнемдейтін күңгірт жертөле түрі E27 шамның пішіні алмұрт кернеуі 220-240 В қуаты 10 Вт</t>
  </si>
  <si>
    <t xml:space="preserve">Энергосберегающая матовая тип цоколя Е27 форма колбы груша напряжение 220-240 В мощность 10Вт </t>
  </si>
  <si>
    <t>Өзек</t>
  </si>
  <si>
    <t>Сердцевина</t>
  </si>
  <si>
    <t>құлып өзегі цилиндр өлшемі 30/65</t>
  </si>
  <si>
    <t>сердцевина для замка размер цилиндра 30/65</t>
  </si>
  <si>
    <t>Балға</t>
  </si>
  <si>
    <t xml:space="preserve">молоток </t>
  </si>
  <si>
    <t>0,4 кг ағаш сабы бар мырышталған соғылған бизон балғасы</t>
  </si>
  <si>
    <t xml:space="preserve">Молоток ЗУБР кованый оцинкованный с деревянной рукояткой 0,4 кг </t>
  </si>
  <si>
    <t>Құлып</t>
  </si>
  <si>
    <t>Замок</t>
  </si>
  <si>
    <t>Құлып түсі алтын</t>
  </si>
  <si>
    <t>Замок врезной цвет золото</t>
  </si>
  <si>
    <t>Шланг</t>
  </si>
  <si>
    <t>араластырғышқа арналған шланг жұмыс қысымы 3.0 бар</t>
  </si>
  <si>
    <t>шланг на смеситель рабочее давление 3.0 бар</t>
  </si>
  <si>
    <t>Араластырғыш</t>
  </si>
  <si>
    <t>Смеситель</t>
  </si>
  <si>
    <t>Раковина үшін шынтақ араластырғыш Кран</t>
  </si>
  <si>
    <t>Кран смеситель локтевой, для раковины</t>
  </si>
  <si>
    <t xml:space="preserve">дәретхана </t>
  </si>
  <si>
    <t>Унитаз</t>
  </si>
  <si>
    <t>Керамикалық дәретхана</t>
  </si>
  <si>
    <t>Унитаз керамический</t>
  </si>
  <si>
    <t>Ағаш шұңқыры орташа</t>
  </si>
  <si>
    <t xml:space="preserve">Ножовка по дереву средний </t>
  </si>
  <si>
    <t>Ағашқа тиелген ара тіс адымы -3 мм L-300 мм</t>
  </si>
  <si>
    <t>Пила выкружная по дереву шаг зубьев -3 мм L-300 мм</t>
  </si>
  <si>
    <t>Арматура</t>
  </si>
  <si>
    <t>Унитаз багын ағызуға арналған Ремкомплект хром штоктарын бүйірден қосу</t>
  </si>
  <si>
    <t>Ремкомплект для слива бочка унитаза боковое подключение шток хром</t>
  </si>
  <si>
    <t>Раковинаға арналған Сифон</t>
  </si>
  <si>
    <t xml:space="preserve">Сифон для раковины </t>
  </si>
  <si>
    <t>1,5 м пластмасса шығарылымымен гофрленген</t>
  </si>
  <si>
    <t xml:space="preserve">Гофрированный с пластмассовым выпуском 1,5 м </t>
  </si>
  <si>
    <t>Пневматикалық Степлер</t>
  </si>
  <si>
    <t xml:space="preserve">Степлер пневматический </t>
  </si>
  <si>
    <t>Қапсырма түрі 55+300 салмағы 1,2 кг габариттік өлшемдері 260х 200х59 мм макс. шу деңгейі 93,80 дВ</t>
  </si>
  <si>
    <t>Тип скоб 55+300 Вес 1,2 кг Габаритные размеры 260х 200х59 мм Макс.уровень шума 93,80 дВ</t>
  </si>
  <si>
    <t>дәретханаға арналған икемді шланг</t>
  </si>
  <si>
    <t xml:space="preserve">гибкая шланга для унитаза </t>
  </si>
  <si>
    <t>Су жеткізу тот баспайтын 60 см</t>
  </si>
  <si>
    <t xml:space="preserve">Подвод для воды нержавеющий 60 см </t>
  </si>
  <si>
    <t>Сыпыртқы</t>
  </si>
  <si>
    <t>Веник</t>
  </si>
  <si>
    <t>высота 85-90 см ширина 25-30 см қалағымен</t>
  </si>
  <si>
    <t>высота 85-90 см ширина 25-30 см с сопком</t>
  </si>
  <si>
    <t>Сыпырғыш</t>
  </si>
  <si>
    <t>Метла</t>
  </si>
  <si>
    <t>жинау үшін, чий</t>
  </si>
  <si>
    <t>для уборки, чий</t>
  </si>
  <si>
    <t>Ұзартқыш</t>
  </si>
  <si>
    <t>Удлинитель</t>
  </si>
  <si>
    <t>Ұзартқыш с жерлендірумен Еуро 5 ұя</t>
  </si>
  <si>
    <t>Удлинитель с заземлением евро 5 гнезд</t>
  </si>
  <si>
    <t>Швабра</t>
  </si>
  <si>
    <t>тұрмыстық, ағаш</t>
  </si>
  <si>
    <t>бытовая, деревянная</t>
  </si>
  <si>
    <t>Пакет</t>
  </si>
  <si>
    <t>Орамдағы кергіштері бар қоқысқа арналған пакеттер 15 дана көлемі 60 л</t>
  </si>
  <si>
    <t>Пакеты для мусора с затяжками в рулоне 15 шт объеме 60 л</t>
  </si>
  <si>
    <t>Рулон</t>
  </si>
  <si>
    <t>Керамикалық Раковина</t>
  </si>
  <si>
    <t xml:space="preserve">Раковина керамическая </t>
  </si>
  <si>
    <t>Ені 56 см,биіктігі 12,5 см миксерге арналған тесік, тұғыры жиынтықта</t>
  </si>
  <si>
    <t xml:space="preserve">Ширина 56 см,Высота 12,5 см Отверстие под смеситель, Пьедестал в комплекте </t>
  </si>
  <si>
    <t>Қолғаптар</t>
  </si>
  <si>
    <t>Перчатки</t>
  </si>
  <si>
    <t>Тазалауға арналған сары гельді қолғап түсі</t>
  </si>
  <si>
    <t>Перчатки цвет желтый гелевые для уборки</t>
  </si>
  <si>
    <t>Пара</t>
  </si>
  <si>
    <t>Қорғаныш қолғаптары</t>
  </si>
  <si>
    <t>Перчатки защитные</t>
  </si>
  <si>
    <t>Перчатки х/б</t>
  </si>
  <si>
    <t>Шелек</t>
  </si>
  <si>
    <t>Ведро</t>
  </si>
  <si>
    <t>Ылғалды еденді тазартуға арналған шелек 12л Түсі Көк</t>
  </si>
  <si>
    <t>Ведро для влажной уборки пола 12л цвет синий</t>
  </si>
  <si>
    <t>Ескі-құсқы нәрсе</t>
  </si>
  <si>
    <t>Ветошь</t>
  </si>
  <si>
    <t>орамды сүрту материалы</t>
  </si>
  <si>
    <t>рулонный обтирочный материал</t>
  </si>
  <si>
    <t>Бал қалдықтарына арналған қап А класы 50х60</t>
  </si>
  <si>
    <t>Мешок для мед отходов класс А. 50х60</t>
  </si>
  <si>
    <t>Қармақ</t>
  </si>
  <si>
    <t>Крючок</t>
  </si>
  <si>
    <t>Қос металдан жасалған киім-кешек бөлмелері</t>
  </si>
  <si>
    <t xml:space="preserve">Гардеробные двойные металлические </t>
  </si>
  <si>
    <t>Шарлы кран</t>
  </si>
  <si>
    <t xml:space="preserve">Шаровой кран </t>
  </si>
  <si>
    <t>Шарлы Кран (Анам-әкем)</t>
  </si>
  <si>
    <t>Кран шаровой полнопроходной (мама- папа)</t>
  </si>
  <si>
    <t>қабырғалық кафель</t>
  </si>
  <si>
    <t xml:space="preserve">кафель стеновой </t>
  </si>
  <si>
    <t>қабырғалық кафель 20*30 ақ түс</t>
  </si>
  <si>
    <t xml:space="preserve">кафель стеновой 20*30 цвет белый </t>
  </si>
  <si>
    <t>Кездеме</t>
  </si>
  <si>
    <t>Ткань</t>
  </si>
  <si>
    <t>Вафельді мата</t>
  </si>
  <si>
    <t>Ткань вафельная</t>
  </si>
  <si>
    <t>Алматы қ., Түркісіб ауданы Жулдыз-1,5в;</t>
  </si>
  <si>
    <t>құлып өзегі цилиндр өлшемі 30/90</t>
  </si>
  <si>
    <t>сердцевина для замка размер цилиндра 30/90</t>
  </si>
  <si>
    <t>Балта</t>
  </si>
  <si>
    <t>Топор</t>
  </si>
  <si>
    <t>0,6 ағаш сабымен соғылған</t>
  </si>
  <si>
    <t>Кованый с деревянной ручкой 0,6</t>
  </si>
  <si>
    <t>Ағашқа арналған тыртықтар 4х35</t>
  </si>
  <si>
    <t>Шурупы для дерева 4х35</t>
  </si>
  <si>
    <t>Үлкен ұзындықтағы бұрандалардағы Қос жасырын бас жартылай жіп</t>
  </si>
  <si>
    <t xml:space="preserve">Двойная потайная головка частичная резьба на шурупах большой длины </t>
  </si>
  <si>
    <t>3,5х3,5 бұрандалар</t>
  </si>
  <si>
    <t>Шурупы 3,5х3,5</t>
  </si>
  <si>
    <t>Жиі бұрандалы құрғақ бұрандалар</t>
  </si>
  <si>
    <t xml:space="preserve">Саморезы для гипсокартона с частой резьбой </t>
  </si>
  <si>
    <t>2,5х35 бұрандалар</t>
  </si>
  <si>
    <t>Шурупы 2,5х3,5</t>
  </si>
  <si>
    <t>Өзек екі бөлікке бөлінеді жоғарғы жіп жоқ төменгі жіп жұмсақ болаттан жасалған</t>
  </si>
  <si>
    <t xml:space="preserve">Стержень делится на две части верхняя без резьбы нижняя с резьбой из мягкой сталей </t>
  </si>
  <si>
    <t xml:space="preserve">Болгарка </t>
  </si>
  <si>
    <t>RTR-MAX 180 mm 2000</t>
  </si>
  <si>
    <t>Педалі бар Урна</t>
  </si>
  <si>
    <t xml:space="preserve">Урна с педалью </t>
  </si>
  <si>
    <t>Титан Шелек қоқыс контейнері дөңгелек педальмен 10 л, металл, сұр металл.</t>
  </si>
  <si>
    <t xml:space="preserve">Титан Ведро контейнер для мусора 10 л с педалью круглое, металл, серый металлик. </t>
  </si>
  <si>
    <t>Металл Диск</t>
  </si>
  <si>
    <t xml:space="preserve">Диск по металлу </t>
  </si>
  <si>
    <t>Металл абразивтік шеңберлер ЗУБР сериясы кәсіби диаметрі 180</t>
  </si>
  <si>
    <t>Круги абразивные по металлу ЗУБР серия Профессионал диаметр 180</t>
  </si>
  <si>
    <t>Бетон дискісі</t>
  </si>
  <si>
    <t xml:space="preserve">Диск по бетону </t>
  </si>
  <si>
    <t>Диаметрі 180 темір бетон бойынша алмас дискі</t>
  </si>
  <si>
    <t xml:space="preserve">Сегментный алмазный диск по железобетону диаметр 180 </t>
  </si>
  <si>
    <t>Кілемше</t>
  </si>
  <si>
    <t xml:space="preserve">Коврик </t>
  </si>
  <si>
    <t>Кілемше протектор балшықтан қорғайтын түкті жабын кілем</t>
  </si>
  <si>
    <t xml:space="preserve">Коврик протектор грязезащитные ворсовое покрытие ковролин  </t>
  </si>
  <si>
    <t>Дәретхана қағазы</t>
  </si>
  <si>
    <t xml:space="preserve">Туалетная бумага </t>
  </si>
  <si>
    <t>Жоғары сапалы диспенсерлерге арналған дәретхана қағазы табиғи целлюлозадан жасалған</t>
  </si>
  <si>
    <t xml:space="preserve">Туалетная бумага для диспенсеров высшего качества изготовлена из натуральной целлюлозы </t>
  </si>
  <si>
    <t>руллон д</t>
  </si>
  <si>
    <t>Электр степлерге арналған қапсырма электрлік құрылыс қапсырмасы 55/300 мм</t>
  </si>
  <si>
    <t xml:space="preserve">Скоба для электрического степлера электрический строительный скоба 55/300 мм </t>
  </si>
  <si>
    <t>упаковка</t>
  </si>
  <si>
    <t>миксерге арналған шыныаяқ</t>
  </si>
  <si>
    <t xml:space="preserve">стаканчик для смесителя </t>
  </si>
  <si>
    <t>картридж ( стаканчик) для смесителя по размером  d 40 мм</t>
  </si>
  <si>
    <t>мөлшері d 40 мм араластырғышқа арналған картридж (стакан)</t>
  </si>
  <si>
    <t>Ұнтақ</t>
  </si>
  <si>
    <t>Порошок</t>
  </si>
  <si>
    <t>кір жуғыш ұнтақ автомат 3 кг</t>
  </si>
  <si>
    <t>стиральный порошок автомат 3кг</t>
  </si>
  <si>
    <t>Жуу құралы</t>
  </si>
  <si>
    <t>Средство моющее</t>
  </si>
  <si>
    <t>Ақтығы ағартқыш 1 литр</t>
  </si>
  <si>
    <t>Белизна отбеливатель  1 литр</t>
  </si>
  <si>
    <t>Литр (куб. дм.)</t>
  </si>
  <si>
    <t>475 гр бойынша жұмсақ қаптамадағы таза өнім</t>
  </si>
  <si>
    <t xml:space="preserve">Чист средства в мягкой упаковке по 475 гр комет </t>
  </si>
  <si>
    <t>Банка</t>
  </si>
  <si>
    <t>Тазарту құралы</t>
  </si>
  <si>
    <t>Средство чистящее</t>
  </si>
  <si>
    <t>Теледидарға арналған тазалағыш заттар. әмбебап сұйық беттер 500мл</t>
  </si>
  <si>
    <t xml:space="preserve">Чистящее средство для тв. поверхностей  универсальное жидкое 500мл мистер пропер </t>
  </si>
  <si>
    <t>Ауа сергітуші</t>
  </si>
  <si>
    <t>Освежитель воздуха</t>
  </si>
  <si>
    <t>спрей, аэрозоль 300мл</t>
  </si>
  <si>
    <t>Дәретханаға арналған тазалау құралдары</t>
  </si>
  <si>
    <t xml:space="preserve">Чистящие средства для туалета </t>
  </si>
  <si>
    <t>дәретханалық, сұйық 500мл</t>
  </si>
  <si>
    <t>туалетное, жидкое 500мл</t>
  </si>
  <si>
    <t>әйнектерді және айналық беттерді жууға арналған, сұйықтық 500 мл</t>
  </si>
  <si>
    <t>для мытья стекол и зеркальных поверхностей, жидкость 500 мл</t>
  </si>
  <si>
    <t>Жанармай АИ -92</t>
  </si>
  <si>
    <t>Топливо марки АИ-92</t>
  </si>
  <si>
    <t xml:space="preserve">запрос ценновых предложений </t>
  </si>
  <si>
    <t>литр (куб)</t>
  </si>
  <si>
    <t xml:space="preserve">ВСЕГО </t>
  </si>
  <si>
    <t xml:space="preserve">        
Сатып алу дәрі-дәрмектер және медициналық мақсаттағы өзге де құралдарды ақылы қызметтер бойынша/ Приобретение медикаментов и прочих средств медицинского назначения по платным услугам
</t>
  </si>
  <si>
    <t>Майлық</t>
  </si>
  <si>
    <t>Салфетка</t>
  </si>
  <si>
    <t>Спиртовые салфетки размером 65х60 мм.</t>
  </si>
  <si>
    <t>Бұрау</t>
  </si>
  <si>
    <t>Жгут</t>
  </si>
  <si>
    <t>Жгут эластичный на застежке</t>
  </si>
  <si>
    <t>Қолға арналған спирттік антисептиктер</t>
  </si>
  <si>
    <t xml:space="preserve">Спиртовые антисептики для рук </t>
  </si>
  <si>
    <t>Антисептик с дозатором</t>
  </si>
  <si>
    <t xml:space="preserve">Низкопенное нейтральное </t>
  </si>
  <si>
    <t>Сүлгі</t>
  </si>
  <si>
    <t>Полотенца Z укладка</t>
  </si>
  <si>
    <t>Перчатки не стерильные</t>
  </si>
  <si>
    <t>Лидокаин</t>
  </si>
  <si>
    <t>Лидокаин аэрозоль</t>
  </si>
  <si>
    <t xml:space="preserve">флакон </t>
  </si>
  <si>
    <t>Презерватив</t>
  </si>
  <si>
    <t>Презервативы</t>
  </si>
  <si>
    <t>Мифепристон</t>
  </si>
  <si>
    <t>Мифепристон 3 таб.по 200мг</t>
  </si>
  <si>
    <t>Мизопростол</t>
  </si>
  <si>
    <t>Мизопростол 0,2 мг</t>
  </si>
  <si>
    <t>Лейкопластырь</t>
  </si>
  <si>
    <t>Лейкопластырь медицинский нетканой основе. 1,75см*5м</t>
  </si>
  <si>
    <t>Цемент</t>
  </si>
  <si>
    <t>Кетак моляр</t>
  </si>
  <si>
    <t xml:space="preserve">уницем </t>
  </si>
  <si>
    <t>оқшаулағыш төсеу үшін</t>
  </si>
  <si>
    <t xml:space="preserve">для изолирующей прокладки </t>
  </si>
  <si>
    <t>Дезинфицирующие салфетки</t>
  </si>
  <si>
    <t>Рудоцид-салфетки в банке для очистки и дезинфекции поверхностей, электронного оборудования, датчиков диагностического оборудования, стоматологических наконечников и др. Одновременная очистка и дезинфекция за 3 минуты.</t>
  </si>
  <si>
    <t>Турбиналық ұштыққа арналған алмазды борлар</t>
  </si>
  <si>
    <t xml:space="preserve">Боры алмазные для турбинного наконечника </t>
  </si>
  <si>
    <t>5 дана қаптамадағы Жылтырату құралы</t>
  </si>
  <si>
    <t xml:space="preserve">Инструмент для полировки в упаковке 5шт </t>
  </si>
  <si>
    <t>Медициналық қалдықтарды сақтау мен жинастыруға арналған қорапша</t>
  </si>
  <si>
    <t>Коробка для сбора и хранения медицинских отходов</t>
  </si>
  <si>
    <t>Коробка для сбора, хранения и безопасной утилизации острого инструментария</t>
  </si>
  <si>
    <t xml:space="preserve">Целикон Анти-А, Анти-В,Анти-АВ,Анти-D супер </t>
  </si>
  <si>
    <t>анықтау үшін қан тобы</t>
  </si>
  <si>
    <t xml:space="preserve">для определения группа крови </t>
  </si>
  <si>
    <t>Убистезин форте 4%</t>
  </si>
  <si>
    <t>стоматологияда қолдануға арналған тамыр тарылтқыш компонентпен жергілікті анестетик</t>
  </si>
  <si>
    <t>местный анестетик сосудосуживающим компонтом для применения в стоматологии</t>
  </si>
  <si>
    <t xml:space="preserve"> Filteks Supreme XT пломбасы</t>
  </si>
  <si>
    <t>Пломба Filteks Supreme XT</t>
  </si>
  <si>
    <t>Тіс пломбасы</t>
  </si>
  <si>
    <t>Зубная пломба</t>
  </si>
  <si>
    <t>Сефелиске арналған Тест</t>
  </si>
  <si>
    <t>Тест на сифилис</t>
  </si>
  <si>
    <t>Микрореакцияны зерттеу үшін</t>
  </si>
  <si>
    <t xml:space="preserve">Для исследования микрореакции </t>
  </si>
  <si>
    <t>ТМККК сатып алу дәрі-дәрмектер және медициналық мақсаттағы өзге де құралдарды / Приобретение медикаментов и прочих средств медицинского назначения по ГОБМП</t>
  </si>
  <si>
    <t>Дезинфицирующие средства таблетированные</t>
  </si>
  <si>
    <t>Дезариус Хлор, Средство для дезинфекции поверхностей (1банка-370 +- 5таблеток) Содержит 99,7 % NA-соль ДХЦК Вес таблетки 2, 7 гр. Срок годности рабочих растворов 8 суток</t>
  </si>
  <si>
    <t>Дезинфицирующие средства жидкое</t>
  </si>
  <si>
    <t>Фармдезин-амино(концентрат) Средство для дезинфекции и ПСО изделий мед. назначения; предварительной и окончательной очистки эндоскопов перед ДВУ; для дезинфекции поверхностей; генеральных уборок. Состав: полигексаметиленгуанидина гидрохлорид (ПГМГ), бензалкониум хлорид (ЧАС) , N,N-бис (3-аминопропил) додециламин (триамин) , а также ПАВ, комплексообразователь, ингибитор коррозии, вода. Срок годности рабочих растворов- 35 суток.</t>
  </si>
  <si>
    <t>флакон</t>
  </si>
  <si>
    <t>антибактериальное жидкое мыло, 0,7л (в мягкой упаковке)</t>
  </si>
  <si>
    <t>антибактериальное жидкое мыло</t>
  </si>
  <si>
    <t>Жидкое мыло Ultra Mild неароматизированное (стерильно, не содержит консервантов, красителей и ароматических отдушек)</t>
  </si>
  <si>
    <t xml:space="preserve">Дезинфекциялық құрал 0,7 л  (Тері антисептикасы) </t>
  </si>
  <si>
    <t xml:space="preserve">Средство дезинфицирующее  (Кожный антисептик) </t>
  </si>
  <si>
    <t>Антисептик Изопропанол (для гигиенической и хирургической обработки рук, мест инъекций, локтевых сгибов доноров, операционного поля, стерильно, не содержит ароматических отдушек)</t>
  </si>
  <si>
    <t>КБСУ 10 л с двумя желтыми пакетами</t>
  </si>
  <si>
    <t>для сбора медицинских отходов</t>
  </si>
  <si>
    <t>КБСУ 10 л с двумя красным пакетам</t>
  </si>
  <si>
    <t>Дәрілік заттар мен медициналық бұйымдар, фармацевтикалық көрсетілетін қызметтер</t>
  </si>
  <si>
    <t>Лекарственные средства и медицинские изделия, фармацевтические услуги</t>
  </si>
  <si>
    <t>Постановление Правительства Республики Казахстан от 30 октября 2009 года № 1729.</t>
  </si>
  <si>
    <t>БАРЛЫҒЫ ЖОСПАР БОЙЫНША с/ ВСЕГО ПЛАН  в т.ч</t>
  </si>
  <si>
    <t>Барлығы жоспар бойынша  Дәрілік заттар мен медициналық бұйымдарды, 1729 ППРК /ВСЕГО ПЛАН медикаментов и прочих средств медицинского назначения по 1729 ППРК</t>
  </si>
  <si>
    <t xml:space="preserve">ВСЕГО ПЛАН по порталу ГЗ </t>
  </si>
  <si>
    <t>Специалист по госзакупкам : Абилдаева А.Е.</t>
  </si>
  <si>
    <t xml:space="preserve">        Директор  </t>
  </si>
  <si>
    <t>КГП на ПХВ"ГП ветеранов ВОВ" УОЗ г.Алматы</t>
  </si>
  <si>
    <t>_______________________Кайдаров М.В.</t>
  </si>
  <si>
    <t xml:space="preserve">Алматы қаласы Қоғамдық денсаулық сақтау басқармасының шаруашылық жүргізу құқығындағы «ҰЛЫ ОТАН СОҒЫСЫ АРДАГЕРЛЕРІНІҢ қалалық емханасы» Коммуналдық мемлекеттік  кәсіпорны /Коммунальное государственное предприятие на праве хозяйственного ведения  «Городская поликлиника ВЕТЕРАНОВ ВЕЛИКОЙ ОТЕЧЕСТВЕННОЙ ВОЙНЫ» Управление общественного здравоохранения город Алматы  БИН 990240002849 </t>
  </si>
  <si>
    <t xml:space="preserve"> 2024 жылға арналған тауарларды, жұмыстарды және қызметтерді мемлекеттік сатып алудың жылдық Жоспары № 1 бұйрық 08.01.2024 ж./Годовой план государственных закупок товаров, работ и услуг на 2024 год №1 приказ от 08.01.2024 г.</t>
  </si>
  <si>
    <t>товар</t>
  </si>
  <si>
    <t>энегрия</t>
  </si>
  <si>
    <t xml:space="preserve">Телефонная связь IP номер колл центр </t>
  </si>
  <si>
    <t xml:space="preserve">Запрос ценовых предложений </t>
  </si>
  <si>
    <t>ФДО қызметтері үшін абоненттік төлем</t>
  </si>
  <si>
    <t>Абонентская плата за услуги ОФД</t>
  </si>
  <si>
    <t xml:space="preserve">Одна услуга </t>
  </si>
  <si>
    <t>Услуги телефонной связи</t>
  </si>
  <si>
    <t>Бұқаралық ақпарат құралдарында ақпараттық материалдар орналастыру бойынша қызмет көрсетулер</t>
  </si>
  <si>
    <t>Услуги по размещению информационных материалов в средствах массовой информации</t>
  </si>
  <si>
    <t xml:space="preserve">Ремонт вентиляционных систем </t>
  </si>
  <si>
    <t xml:space="preserve">Услуги по перезярдки огнетущителей </t>
  </si>
  <si>
    <t xml:space="preserve">Услуги по техническому обслуживанию флюорографического оборудования </t>
  </si>
  <si>
    <t>Флюорографиялық жабдыққа техникалық қызмет көрсету жөніндегі қызметтер</t>
  </si>
  <si>
    <t>Изготовление план эвакуации (Фотобумага,формат А3) 10- штук</t>
  </si>
  <si>
    <t>Дайындау эвакуациялау жоспары (фотоқағаз, А3 форматы) 10 дана</t>
  </si>
  <si>
    <t>Дайындау эвакуациялау жоспары (фотоқағаз, А3 форматы)10- дана</t>
  </si>
  <si>
    <t xml:space="preserve">Замер жил электрических проводов </t>
  </si>
  <si>
    <t>Электр сымдарының өткізгіштерін өлшеу</t>
  </si>
  <si>
    <t xml:space="preserve">Обслуживание трансформатора </t>
  </si>
  <si>
    <t>Трансформаторға қызмет көрсету</t>
  </si>
  <si>
    <t xml:space="preserve">Услуги по проведению аккредитации структурный подрозделение </t>
  </si>
  <si>
    <t>Аудит в области пожарной безопасности</t>
  </si>
  <si>
    <t xml:space="preserve">МФУ принтер </t>
  </si>
  <si>
    <t xml:space="preserve">Настенный кондиционер с установкой </t>
  </si>
  <si>
    <t>Регистратор для видеонаблюдение AHD-M/720 P/</t>
  </si>
  <si>
    <t xml:space="preserve">Коммутатор поэпитания </t>
  </si>
  <si>
    <t xml:space="preserve">Коммутатор сетевой </t>
  </si>
  <si>
    <t>Весы напольные</t>
  </si>
  <si>
    <t>Тип-Электронные Максимальная нагрузка -180 кг Автоматические включение/отключение Да Подсветка дисплея</t>
  </si>
  <si>
    <t xml:space="preserve">Емкость затемненная </t>
  </si>
  <si>
    <t>Емкость контейнер ЕДПО 10-01</t>
  </si>
  <si>
    <t xml:space="preserve">Металлическая коробка (бикс) маленькая </t>
  </si>
  <si>
    <t>Для стерилизации материалов и инструментов медицинского назначения КСК-9</t>
  </si>
  <si>
    <t>Для стерилизации материалов и инструментов медицинского назначения КСК-3</t>
  </si>
  <si>
    <t>Камера внутреняя</t>
  </si>
  <si>
    <t>Локтевой дозатор</t>
  </si>
  <si>
    <t>Диспенсеры с металлическим локтевым рычагом предназначены для жидкого мыла, крема и антисептика «Стеризол».</t>
  </si>
  <si>
    <t xml:space="preserve">запрос ценовых предложений </t>
  </si>
  <si>
    <t xml:space="preserve">Диспенсер для бумажных полотенец Z укладка белый пластик
 </t>
  </si>
  <si>
    <t>Материал-Пластик
Цвет-Белый</t>
  </si>
  <si>
    <t>Суды қыздырғыш, жинақтаушы, типі ашық, көлемі 50 л</t>
  </si>
  <si>
    <t>Водонагреватель, накопительный, тип открытый, объем 50 л</t>
  </si>
  <si>
    <t>Сушилка для рук (Сенсорная)</t>
  </si>
  <si>
    <t>Сушилка для рук сенсорная пластик Тип управления-Сенсорное
Материал корпуса-Пластик</t>
  </si>
  <si>
    <t>Қолмен кептіргіш сенсорлық пластик басқару түрі-сенсорлық</t>
  </si>
  <si>
    <t xml:space="preserve">ЗЦП по 375 ППРК </t>
  </si>
  <si>
    <t>гинекологиялық кресло</t>
  </si>
  <si>
    <t>кресло гинекологические</t>
  </si>
  <si>
    <t>кресло гинекологическое для людей с ограниченными возможностями</t>
  </si>
  <si>
    <t>медициналық кушетка</t>
  </si>
  <si>
    <t>кушетка медицинская</t>
  </si>
  <si>
    <t>103 линзаға арналған жақтауы бар сынақ көзілдірік линзаларының жиынтығы</t>
  </si>
  <si>
    <t>Набор пробных очковых линз с оправой на 103 линзы</t>
  </si>
  <si>
    <t xml:space="preserve">Аудиометр </t>
  </si>
  <si>
    <t>Батарейки Энерджайзер пальчиковые</t>
  </si>
  <si>
    <t xml:space="preserve">Для аппарата доплер </t>
  </si>
  <si>
    <t>Картридж</t>
  </si>
  <si>
    <t xml:space="preserve">Картридер для принтера кольпоскопа цветной  </t>
  </si>
  <si>
    <t>Картридер для принтера кольпоскопа цветной</t>
  </si>
  <si>
    <t>Аккумулятор BARS 6СТ-75</t>
  </si>
  <si>
    <t>TDM Кабель-канал 20х10 белый (100 м)</t>
  </si>
  <si>
    <t xml:space="preserve">Метр </t>
  </si>
  <si>
    <t>Фонарь ручной KM-2653</t>
  </si>
  <si>
    <t xml:space="preserve">Штука </t>
  </si>
  <si>
    <t>утюг паровой</t>
  </si>
  <si>
    <t>Кілттер жинағы ішкі алты қырлы кілтімен бұрындаларға арналған</t>
  </si>
  <si>
    <t>Набор инструментов для винтов с внутренним шестигранником</t>
  </si>
  <si>
    <t xml:space="preserve">Набор </t>
  </si>
  <si>
    <t>Пачка</t>
  </si>
  <si>
    <t>Набор инструментов для электромонтажа</t>
  </si>
  <si>
    <t xml:space="preserve">2022 жылға Балалар тағамын сатып алу/Приобретение детского питания за 2022 год                                                                                                                                                                                                                                                                                                                                                                                                                                                                                                                                                                                                                                                                                                                                                                                                                                                                                                                                                                                                                                                                                                                                                                                                                                                                                                                                                                                                                                                                                                                                                                                                                                                                                                                                                                                                                                                                                                                                                                                                                                                                                                                                                                                                                                                                                                                                                                                                                      </t>
  </si>
  <si>
    <t>Адаптированная молочная смесь  от 0 до 6 мес 300 гр</t>
  </si>
  <si>
    <t>Адаптированная молочная смесь  от 6 до 12 мес 300 гр</t>
  </si>
  <si>
    <t xml:space="preserve">Упаковка </t>
  </si>
  <si>
    <t xml:space="preserve">Скотч желтый универсальный 50 мм х 200 метров </t>
  </si>
  <si>
    <t xml:space="preserve">Скотч красный универсальный 50 мм х 200 метров </t>
  </si>
  <si>
    <t xml:space="preserve">Пачка </t>
  </si>
  <si>
    <t xml:space="preserve">Степлер </t>
  </si>
  <si>
    <t>Степлер канцелярский DL.207</t>
  </si>
  <si>
    <t>ЛОТОК ВЕРТИКАЛЬНЫЙ - 1 СЕКЦИОННЫЙ ЧЕРНЫЙ "ЛИДЕР"</t>
  </si>
  <si>
    <t xml:space="preserve">Дырокол Comix B2915N захват 25 листов, в ассортименте </t>
  </si>
  <si>
    <t xml:space="preserve">Дырокол  захват 25 листов, в ассортименте </t>
  </si>
  <si>
    <t>Подставка настольная «Офисная», чёрный</t>
  </si>
  <si>
    <t xml:space="preserve">Штрих замазка с кисточкой </t>
  </si>
  <si>
    <t>2022 жылға Құрылыс және шаруашылық тауарларын сатып алу/Приобретение Строительные и хозяйственные товары,  моющие средства на 2022 год</t>
  </si>
  <si>
    <t xml:space="preserve"> 25мм рулетка с ударостойким обрезиненным корпусом (34055-05-25_z02)</t>
  </si>
  <si>
    <t>Шпатель фасадный 500 мм</t>
  </si>
  <si>
    <t xml:space="preserve">Лопата совковая,черенок </t>
  </si>
  <si>
    <t>Лопата штыковая ,черенок</t>
  </si>
  <si>
    <t>Лампа люминесцентная L 18W</t>
  </si>
  <si>
    <t>Люминесцентная лампа 36W </t>
  </si>
  <si>
    <t>Клей кафельный по 25 кг</t>
  </si>
  <si>
    <t>Мешок</t>
  </si>
  <si>
    <t>Жылыту радиаторы биметалдық  500*80 мм 10 секциялық</t>
  </si>
  <si>
    <t>Радиатор биметаллический 500*80 мм 10 секций</t>
  </si>
  <si>
    <t>Универсальная щетка с мягкой щетиной для уборки пола York "Centi", пластик, ассорти</t>
  </si>
  <si>
    <t>Универсальная щетка с мягкой щетиной для уборки пола , пластик, ассорти</t>
  </si>
  <si>
    <t>Фитинги ППР DENIZ c переходом на внутренную резьбу  D50 D40</t>
  </si>
  <si>
    <t>Фитинги ППР  c переходом на внутренную резьбу  D50 D40</t>
  </si>
  <si>
    <t>Фитинги 90 градус  D50 D40</t>
  </si>
  <si>
    <t>Кран шаровый D50, D40</t>
  </si>
  <si>
    <t>Муфта ППР DENIZ D50 D40</t>
  </si>
  <si>
    <t>Муфта ППР D50 D40</t>
  </si>
  <si>
    <t xml:space="preserve">Огнестойка монтажная пена профессиональная </t>
  </si>
  <si>
    <t>Ёрш для унитаза с подставкой</t>
  </si>
  <si>
    <t>Замок врезной Kale (корпус)1532/P 30</t>
  </si>
  <si>
    <t>Замок врезной  (корпус)1532/P 30</t>
  </si>
  <si>
    <t xml:space="preserve">тройник электрический </t>
  </si>
  <si>
    <t xml:space="preserve">белый пластиковый рядный </t>
  </si>
  <si>
    <t xml:space="preserve">Кисть плоская
</t>
  </si>
  <si>
    <t>Кисть плоская</t>
  </si>
  <si>
    <t>Кабель медный</t>
  </si>
  <si>
    <t>кабель медный белый плоский ввг 3х1,5</t>
  </si>
  <si>
    <t>Дермантин/ кожзаменитель
Ширина 140см</t>
  </si>
  <si>
    <t xml:space="preserve">сердцевина для замка размер цилиндра 30/65 90 мм </t>
  </si>
  <si>
    <t>адаптер для пластиковых труб резьбой 25мм</t>
  </si>
  <si>
    <t xml:space="preserve">Валик "ГРЕЙТЕКС", 180 мм, ворс 12 мм, D 48 мм, D ручки 8 мм, полиакрил// MATRIX </t>
  </si>
  <si>
    <t>Ключ трубный</t>
  </si>
  <si>
    <t>Ключ трубный 457 мм Максимальное раскрытие губок 83,8 мм</t>
  </si>
  <si>
    <t>Кран смеситель , для раковины</t>
  </si>
  <si>
    <t xml:space="preserve">известь </t>
  </si>
  <si>
    <t>Колер цвет верблюживый №19</t>
  </si>
  <si>
    <t>Трансформатор Т-0,66 200\5</t>
  </si>
  <si>
    <t>Степлер механический</t>
  </si>
  <si>
    <t>цемент</t>
  </si>
  <si>
    <t xml:space="preserve">цемент </t>
  </si>
  <si>
    <t xml:space="preserve">цемент 50 кг </t>
  </si>
  <si>
    <t xml:space="preserve">Удлинитель с заземлением евро 5 гнезд 5 метр </t>
  </si>
  <si>
    <t xml:space="preserve">жидкое мыло </t>
  </si>
  <si>
    <t>Антибактериальное жидкое мыло с увлажняющим комплексом с витаминами C, D, E 5 литров</t>
  </si>
  <si>
    <t>Литр (куб)</t>
  </si>
  <si>
    <t>Вилка с/з (VICO) 90304100</t>
  </si>
  <si>
    <t xml:space="preserve">Эл.счетчик "Меркурий-230 АРТ -02 3*230/400V 100A 50Hz </t>
  </si>
  <si>
    <t xml:space="preserve">Эл.счетчик  АРТ -02 3*230/400V 100A 50Hz </t>
  </si>
  <si>
    <t>Кран шаровой полнопроходной (мама- папа)15-20 мм</t>
  </si>
  <si>
    <t>ROCKFORCE Индикатор напряжения (постоянный/переменный ток, полярность; контактный:70-250V; бесконтактный:</t>
  </si>
  <si>
    <t xml:space="preserve"> Индикатор напряжения (постоянный/переменный ток, полярность; контактный:70-250V; бесконтактный:</t>
  </si>
  <si>
    <t>Дроссель ELECTRONIC BALLAST 2X36W К</t>
  </si>
  <si>
    <t>Дроссель 2X36W К</t>
  </si>
  <si>
    <t>Дроссель ELECTRONIC BALLAST 2X18W К</t>
  </si>
  <si>
    <t>Дроссель  2X18W К</t>
  </si>
  <si>
    <t>Труба пластикова для отопление D 40 мм</t>
  </si>
  <si>
    <t>Труба пластикова для отопление D 50 мм</t>
  </si>
  <si>
    <t xml:space="preserve">Дверной доводчик </t>
  </si>
  <si>
    <t>Дверной доводчик</t>
  </si>
  <si>
    <t>Круги абразивные по металлу  серия Профессионал диаметр 180</t>
  </si>
  <si>
    <t>Бур по бетону 6*160</t>
  </si>
  <si>
    <t>Батарейка АА Varta 1/5 v    Батарейка ААA Varta 1/5 v</t>
  </si>
  <si>
    <t>Батарейка 1/5 v    Батарейка ААA /5 v</t>
  </si>
  <si>
    <t xml:space="preserve">Запрос ценовых преложений </t>
  </si>
  <si>
    <t xml:space="preserve">Батарейки таблетки 2016/3 v </t>
  </si>
  <si>
    <t>Батарейки на 12 v/27A</t>
  </si>
  <si>
    <t xml:space="preserve">Пигмент по бетону сухой </t>
  </si>
  <si>
    <t xml:space="preserve">Пигмент по бетону </t>
  </si>
  <si>
    <t xml:space="preserve">Пигмент по бетону сухой в мешке 25 кг </t>
  </si>
  <si>
    <t xml:space="preserve">Руллон </t>
  </si>
  <si>
    <t>Лопата снеговая Спринт Ледо</t>
  </si>
  <si>
    <t xml:space="preserve">Скоба для мебельного степлера </t>
  </si>
  <si>
    <t>Скобы ЗУБР «ЭКСПЕРТ» закаленные, тип 53, красные, 10мм, 1000шт</t>
  </si>
  <si>
    <t>Размер   10 мм.
Упаковка 1000  шт.</t>
  </si>
  <si>
    <t>растворитель 646</t>
  </si>
  <si>
    <t>стиральный порошок ручной  450 грамм</t>
  </si>
  <si>
    <t>Сабын 72%</t>
  </si>
  <si>
    <t>Мыло хозяйс 72%</t>
  </si>
  <si>
    <t>ГСМ  топливо - АИ 92</t>
  </si>
  <si>
    <t xml:space="preserve">итого </t>
  </si>
  <si>
    <t xml:space="preserve">2022 жылға Өзге де тауарларды сатып алу/Приобретение прочих  товаров ( дез средства) за 2022 год </t>
  </si>
  <si>
    <t>Дихлоризоцианурат натрий таблеткалары, №300</t>
  </si>
  <si>
    <t>Дихлоризоцианурат натрия таблетки,№300</t>
  </si>
  <si>
    <t>Водные растворы обладают моющими свойствами.
Не портит обрабатываемые объекты из дерева, стекла, пластмасс, коррозийно-стойких металлов, стекла, резин.
Не фиксирует органические загрязнения</t>
  </si>
  <si>
    <t>ҚБМУ «В» класындағы медициналық қалдықтарды жинауға арналған сары жәшік</t>
  </si>
  <si>
    <t>ҚБМУ «В» класындағы медициналық қалдықтарды жинауға арналған қызыл жәшік</t>
  </si>
  <si>
    <t>шт</t>
  </si>
  <si>
    <t>комплект</t>
  </si>
  <si>
    <t>ТМККК сатып алу дәрі-дәрмектер және медициналық мақсаттағы өзге де құралдарды / Приобретение медикаментов и прочих средств медицинского назначения по ГОБМП и ОСМС  по 375 ППРК</t>
  </si>
  <si>
    <t>ВСЕГО ЛС И МИ</t>
  </si>
  <si>
    <t>Барлығы жоспар бойынша  Дәрілік заттар мен медициналық бұйымдарды, 375 ППРК /ВСЕГО ПЛАН медикаментов и прочих средств медицинского назначения по 375 ППРК, Единодистрибютер</t>
  </si>
  <si>
    <t>2024 жылға Коммуналдық қызметтерге ақы төлеу/Оплата комунальных услуг за 2024 год</t>
  </si>
  <si>
    <t xml:space="preserve"> 2024 жылға арналған жұмыстар мен қызметтерге ақы төлеу/Оплата  работ и услуг за 2024 год</t>
  </si>
  <si>
    <t>2024 жылга  негізгі құралдарды сатып алу/Приобретение  основных средств на 2024 год</t>
  </si>
  <si>
    <t>2024 жылға Өзге де тауарларды сатып алу/Приобретение прочих товаров за 2024 год</t>
  </si>
  <si>
    <t>2024 жылға Қеңсе тауарларды сатып алу/Приобретение канцелярских товаров за 2024 год</t>
  </si>
  <si>
    <t>Специалист по госзакупкам :                                                                                          Мухан Д.</t>
  </si>
  <si>
    <t xml:space="preserve"> 2024 жылға арналған тауарларды, жұмыстарды және қызметтерді мемлекеттік сатып алудың жылдық Жоспары № 1 бұйрық 06.01.2024 ж./Годовой план государственных закупок товаров, работ и услуг на 2024 год №1 приказ от 06.01.2024 г.</t>
  </si>
  <si>
    <t>Услуги  по техническому обслуживанию  рентгенологического диагностического оборудования</t>
  </si>
  <si>
    <t>рамоч соглашение</t>
  </si>
  <si>
    <t>цвет синий формат А4, 80мм</t>
  </si>
  <si>
    <t xml:space="preserve">Папка файловая </t>
  </si>
  <si>
    <t xml:space="preserve">папка файловая прозрачный для документов разные плотность </t>
  </si>
  <si>
    <t>Лампа светодиодный 22В Е27</t>
  </si>
  <si>
    <t>Лампа светодиодный 20В Е27</t>
  </si>
  <si>
    <t>Кран шаровый разное (D15, D20)</t>
  </si>
  <si>
    <t>Кисть плоская разное размеры</t>
  </si>
  <si>
    <t xml:space="preserve">Подводка для смесителей разный размеры </t>
  </si>
  <si>
    <t>Валик разное</t>
  </si>
  <si>
    <t>Коллер цвет верблюживый разное</t>
  </si>
  <si>
    <t>антибактериальное жидкое мыло,1л (в ,банке)</t>
  </si>
  <si>
    <t>бактерияға қарсы сұйық сабын, 1л (банка)</t>
  </si>
  <si>
    <t>Сменный блок для дисперсной системы в рулонах с перфорацией на линии отрыва 15х30 см №200</t>
  </si>
  <si>
    <t>Сухие салфетки (бабина)</t>
  </si>
  <si>
    <t>Құрғақ майлықтар (бабина)</t>
  </si>
  <si>
    <t>КБУ для медицинских отходов 5л</t>
  </si>
  <si>
    <t>Коробка для утилизации медицинских отходов ,желтая на 5 литров. В комплекте с двумя пакетами</t>
  </si>
  <si>
    <t>КБУ для медицинских отходов 10 литров</t>
  </si>
  <si>
    <t>Коробка для утилизации медицинских отходов ,желтая на 10 литров. В комплекте с двумя пакетами</t>
  </si>
  <si>
    <t>КБУ для медицинских отходов 10 литров,красного цвета</t>
  </si>
  <si>
    <t>Коробка для безопасной утилизации мед.отходов ,красного цвета на 10 литров.В комплекте с двумя пакетами</t>
  </si>
  <si>
    <t>Вата н/стер 100 гр</t>
  </si>
  <si>
    <t>фасованная в п/э пак.</t>
  </si>
  <si>
    <t xml:space="preserve">Марля   </t>
  </si>
  <si>
    <t xml:space="preserve">медицинская х/б отбеленная не стрильная </t>
  </si>
  <si>
    <t>Бинт 7 м х 14 см стерильный марлевый</t>
  </si>
  <si>
    <t>в индивидуальной упаковке</t>
  </si>
  <si>
    <t xml:space="preserve">Презервативы </t>
  </si>
  <si>
    <t>для узи кабинета</t>
  </si>
  <si>
    <t>Шприцы 2 мл</t>
  </si>
  <si>
    <t>Шприц инъекционный для однократного применения техкомпонентный с иглой 23G</t>
  </si>
  <si>
    <t>Шприцы 5 мл</t>
  </si>
  <si>
    <t>Шприц инъекционный для однократного применения техкомпонентный с иглой 22G</t>
  </si>
  <si>
    <t>Шприцы 10 мл</t>
  </si>
  <si>
    <t>Шприц инъекционный для однократного применения техкомпонентный с иглой 21G</t>
  </si>
  <si>
    <t>Шприцы 20 мл</t>
  </si>
  <si>
    <t>Шприц инъекционный для однократного применения техкомпонентный с иглой 20G</t>
  </si>
  <si>
    <t>Шприцы 50 мл</t>
  </si>
  <si>
    <t>Шприц инъекционный для однократного применения техкомпонентный с иглой 18G</t>
  </si>
  <si>
    <t>Гель для ЭКГ 250 мл</t>
  </si>
  <si>
    <t> Используется для электрокардиографии</t>
  </si>
  <si>
    <t>Бумага для ЭКГ аппаратов 210х300х150 м</t>
  </si>
  <si>
    <t>в рулоне</t>
  </si>
  <si>
    <t>Бумага диаграммная 210 х 300 х 150 М  плотн. 70 г/м2 Книжка</t>
  </si>
  <si>
    <t>Гель для УЗИ 5кг</t>
  </si>
  <si>
    <t>Для проведения ультразвуковых исследований</t>
  </si>
  <si>
    <t>Клеенка медицинская</t>
  </si>
  <si>
    <t>Клеенка медицинская резинотканевая подкладная</t>
  </si>
  <si>
    <t>Бинт Мартенса 5 м</t>
  </si>
  <si>
    <t>для фиксации шин и повязок</t>
  </si>
  <si>
    <t>Бумага Теам для КТГ плода</t>
  </si>
  <si>
    <t>Для проведения мониторинга состояния матери и плода</t>
  </si>
  <si>
    <t>Предметное стекло №50 шт</t>
  </si>
  <si>
    <t>Тонкие прозрачные стеклянные пластинки</t>
  </si>
  <si>
    <t>Вазофиксы 14 G</t>
  </si>
  <si>
    <t>Катетер внутривенный</t>
  </si>
  <si>
    <t>Вазофиксы 16 G</t>
  </si>
  <si>
    <t>Вазофиксы 21 G</t>
  </si>
  <si>
    <t>Мешок Амбу</t>
  </si>
  <si>
    <t>EsCom 100 Кит (5 шприцов) Набор стоматологических материалов</t>
  </si>
  <si>
    <t>Материал стоматологический пломбировочный.Реставрации I-V класс.</t>
  </si>
  <si>
    <t>уп</t>
  </si>
  <si>
    <t>Слюноотсос стоматологический №100 шт</t>
  </si>
  <si>
    <t>Стоматологические одноразовые наконечники для слюноотсоса</t>
  </si>
  <si>
    <t>Ораблок раствор для инъекций №50 шт в упаковке</t>
  </si>
  <si>
    <t>Для анестезии</t>
  </si>
  <si>
    <t>Пульпоэктракторы короткие ПЭ-"КМИЗ" 30мм №100</t>
  </si>
  <si>
    <t>Инструменты стоматологические</t>
  </si>
  <si>
    <t>Штифт гуттаперчевый №15</t>
  </si>
  <si>
    <t>Универсальный материал для реставрации зубов</t>
  </si>
  <si>
    <t>Штифт гуттаперчевый №20</t>
  </si>
  <si>
    <t>Штифты анкерные L 1(10шт)</t>
  </si>
  <si>
    <t>Анкерные штифты внутриканальные латунные позолоченные</t>
  </si>
  <si>
    <t>Эндожи №2 жидкость 15 мл</t>
  </si>
  <si>
    <t>Жидкость для обработки корневых каналов</t>
  </si>
  <si>
    <t>фл</t>
  </si>
  <si>
    <t>Каналонаполнители "Lentulo"25мм 4 шт в уп</t>
  </si>
  <si>
    <t>стоматологический расходный материал</t>
  </si>
  <si>
    <t>Файлы К15</t>
  </si>
  <si>
    <t>Для расширения и очистки корневого канала</t>
  </si>
  <si>
    <t>Иглы карпульные стоматологические С-К Ject ,размер  0,3*21 мм,в уп 100</t>
  </si>
  <si>
    <t>стом. Расходный вспомогательный инструмент</t>
  </si>
  <si>
    <t>Материал для пломбирования корневых каналов</t>
  </si>
  <si>
    <t>Иглы корневые граненые КМИЗ 500 шт</t>
  </si>
  <si>
    <t>EsFlow A2 (2 шприца +2гр)</t>
  </si>
  <si>
    <t>Жидкотекучий композит светового отверждения</t>
  </si>
  <si>
    <t>Composit химический Alfadent</t>
  </si>
  <si>
    <t>Химический пломбировочный материал Альфа-Дент.</t>
  </si>
  <si>
    <t>Штифт гуттаперчевый №25</t>
  </si>
  <si>
    <t>Штифты анкерные М1(10шт)</t>
  </si>
  <si>
    <t>Штифты анкерные S1(10шт)</t>
  </si>
  <si>
    <t>Штифты анкерные S3(10шт)</t>
  </si>
  <si>
    <t>Эндожи №1 жидкость 15 мл</t>
  </si>
  <si>
    <t>Для высушивания и обезжирования каналов</t>
  </si>
  <si>
    <t>Паста Abccess Remedi</t>
  </si>
  <si>
    <t> рентгеноконтрастная нерезорбируемая паста для временного пломбирования корневых каналов</t>
  </si>
  <si>
    <t>Альванес гемостатическая губка 30 шт</t>
  </si>
  <si>
    <t>Местное кровоостанавливающее средство</t>
  </si>
  <si>
    <t>Элеватор под углом (на себя)Изогнутый</t>
  </si>
  <si>
    <t>Стоматологический инструмент</t>
  </si>
  <si>
    <t>Элеватор прямой (на себя)</t>
  </si>
  <si>
    <t>Боры алмазные(шаровидные,(разные)фиссурные,обратноконусного типа,грушевидные)</t>
  </si>
  <si>
    <t>Боры алмазные твердосплавные для турбинного наконечника</t>
  </si>
  <si>
    <t>Каналопалнители КНУ д/углового наконечника №50 уп</t>
  </si>
  <si>
    <t>Стоматологический материал 20 мм.</t>
  </si>
  <si>
    <t>Турбинный наконечник НСТ 300</t>
  </si>
  <si>
    <t xml:space="preserve">Скальпели одноразовые стерильные №18 </t>
  </si>
  <si>
    <t>Инструменты хирургические</t>
  </si>
  <si>
    <t>Штопфер-Гладилка</t>
  </si>
  <si>
    <t>Стоматологические инструменты.Гладилка комбинированная со штопфером</t>
  </si>
  <si>
    <t>Гладилка серповидная</t>
  </si>
  <si>
    <t>Стоматологические инструменты</t>
  </si>
  <si>
    <t>Депурал нео паста 75гр</t>
  </si>
  <si>
    <t xml:space="preserve">предназначена для профессионального снятия бактериального налета с поверхности зубов и для полировки </t>
  </si>
  <si>
    <t xml:space="preserve">Диски для финишной обработки силиконовые белые </t>
  </si>
  <si>
    <t>для полировки</t>
  </si>
  <si>
    <t>Файлы К20</t>
  </si>
  <si>
    <t>Файлы Н15</t>
  </si>
  <si>
    <t>Файлы Н20</t>
  </si>
  <si>
    <t>Файлы Н25</t>
  </si>
  <si>
    <t>Штрипсы № 12 шт в уп</t>
  </si>
  <si>
    <t>Стальные абразивные полоски односторонние ,длиной 135мм,шириной 6мм,абразивность :мелкая ,№12</t>
  </si>
  <si>
    <t>Optra Gate(Оптрагейт)</t>
  </si>
  <si>
    <t>вспомогательное средство, ретрактор для увеличения рабочего поля .</t>
  </si>
  <si>
    <t>Полимеразационная лампа</t>
  </si>
  <si>
    <t>Стоматологическое оборудование</t>
  </si>
  <si>
    <t>Стоматологический скалер</t>
  </si>
  <si>
    <t>Ультразвуковой аппарат для снятия зубных отложений с набором наконечников.</t>
  </si>
  <si>
    <t>Шприцы карпульные,размер 27,35(длинные,средние)</t>
  </si>
  <si>
    <t>медицинский инструмент, используется для анестезии</t>
  </si>
  <si>
    <t>Лайф Регуляр набор</t>
  </si>
  <si>
    <t>лечебный, рентгеноконтрастный материал нормального отверждения</t>
  </si>
  <si>
    <t>Паркан (Parcan) 250 мл раствор</t>
  </si>
  <si>
    <t>Раствор для эндодонтической обработки каналов</t>
  </si>
  <si>
    <t xml:space="preserve">Стекло для замешивания </t>
  </si>
  <si>
    <t>Стоматологическое стекло для замешивания матовое без лунок</t>
  </si>
  <si>
    <t>Чашка Петри</t>
  </si>
  <si>
    <t>прозрачный лабораторный сосуд в форме невысокого плоского цилиндра, закрываемого прозрачной крышкой подобной формы</t>
  </si>
  <si>
    <t>Зеркала стоматологические</t>
  </si>
  <si>
    <t>Крезодент 5 мл</t>
  </si>
  <si>
    <t>Жидкость, предназначенная для антисептической обработки инфицированных корневых каналов.</t>
  </si>
  <si>
    <t>Крезодент  паста 25 гр</t>
  </si>
  <si>
    <t>Ножницы остроконечные изогнутые длина 12 см</t>
  </si>
  <si>
    <t>Ножницы стом.-е десневые  изогнутые 11,5 см</t>
  </si>
  <si>
    <t>Паста йодоформная 15 гр</t>
  </si>
  <si>
    <t>Антисептическая, рассасывающаяся, рентгеноконтрастная паста </t>
  </si>
  <si>
    <t>Паста муммифицирующая 12 гр</t>
  </si>
  <si>
    <t>Нерезорбируемая рентгеноконтрастная паста для временного или постоянного пломбирования корневых каналов.</t>
  </si>
  <si>
    <t>Пульпотек паста комбинированная 15гр порошок + 15 мл жидкость</t>
  </si>
  <si>
    <t>Пульпотек рентгенконтрастный нерезорбируемый материал для лечения витальных моляров методом пульпотомии, как постоянных, так и временных.</t>
  </si>
  <si>
    <t>Уницем набор 50 гр порошок +30 мл жидкость белый</t>
  </si>
  <si>
    <t>Цинк фосфатный цемент</t>
  </si>
  <si>
    <t>Белодез 3% раствор 100 мл</t>
  </si>
  <si>
    <t>Материал стоматологический.</t>
  </si>
  <si>
    <t>Девитек паста 6 гр в баночке</t>
  </si>
  <si>
    <t>Паста для девитализации пульпы</t>
  </si>
  <si>
    <t>Апекседент паста без йодоформа 2,2 гр</t>
  </si>
  <si>
    <t xml:space="preserve">Инструмент для определения размера корневого канала </t>
  </si>
  <si>
    <t>Эндогель гель 3гр</t>
  </si>
  <si>
    <t>Гель для химико-механического расширения корневых каналов</t>
  </si>
  <si>
    <t>Иглы внутриканальные разм №1 в уп 100 шт</t>
  </si>
  <si>
    <t>Для медикаментозной обработки каналов зубов</t>
  </si>
  <si>
    <t>Иглы внутриканальные разм №2 в уп 100 шт</t>
  </si>
  <si>
    <t>Иглы внутриканальные разм №3 в уп 100 шт</t>
  </si>
  <si>
    <t>Стоматологический временный пломбировочный материал для корневых каналов в шприце 2гр</t>
  </si>
  <si>
    <t>Паста на основе гидкоксида кальция</t>
  </si>
  <si>
    <t>Держатель для салфетки цепочный металлический</t>
  </si>
  <si>
    <t>Салфеткодержатель металлический с двумя клипсами и цепочкой, используется для удержания фартука-салфетки на груди пациента во время стоматологических манипуляций, автоклавируемый, прост и удобен в применении. 
Упаковка: 1 шт. (длина цепочки - 40 см)</t>
  </si>
  <si>
    <t>Стоматологический водозатворимый материал для ретроградного пломбирования и исправления дефектов корневых каналов зубов «Триоксидент» (10 доз по 0,5 г)</t>
  </si>
  <si>
    <t>Стоматологический материал.</t>
  </si>
  <si>
    <t>Масса оттискная альгинатная Ypeen порошок 1*450г</t>
  </si>
  <si>
    <t>Материал  стоматологический оттискной С-силиконовый Zetaplus L intro Kit (C100730)</t>
  </si>
  <si>
    <t>Уфи гель hart набор</t>
  </si>
  <si>
    <t>Для перебазировки съемных протезов</t>
  </si>
  <si>
    <t>Уфи гель  набор</t>
  </si>
  <si>
    <t>Мягкая прокладка во рту</t>
  </si>
  <si>
    <t xml:space="preserve">Репин </t>
  </si>
  <si>
    <t>временная фиксовка</t>
  </si>
  <si>
    <t>Мепивастезин (Mepivastesin) 3% 1,7 мл 50 шт в банке</t>
  </si>
  <si>
    <t xml:space="preserve"> анестетик для стом. для пациентов с сердечно-сосудистой патологией и артериальной гипертензией.</t>
  </si>
  <si>
    <t>Воск базисный Беловакс 500 гр</t>
  </si>
  <si>
    <t xml:space="preserve">Материал для моделирования протезов </t>
  </si>
  <si>
    <t>Воск моделированный 55гр</t>
  </si>
  <si>
    <t>Гильзы №100 шт 6 мм</t>
  </si>
  <si>
    <t>Гильзы из нержавеющей стали д/зуб коронок № 100 D-6 мм</t>
  </si>
  <si>
    <t>Гильзы №100 шт 7 мм</t>
  </si>
  <si>
    <t>Гильзы из нержавеющей стали д/зуб коронок № 100 D-7 мм</t>
  </si>
  <si>
    <t>Гильзы №100 шт 8 мм</t>
  </si>
  <si>
    <t>Гильзы из нержавеющей стали д/зуб коронок № 100 D-8 мм</t>
  </si>
  <si>
    <t>Гильзы №100 шт 9 мм</t>
  </si>
  <si>
    <t>Гильзы из нержавеющей стали д/зуб коронок № 100 D-9 мм</t>
  </si>
  <si>
    <t>Гильзы сталь 10 мм</t>
  </si>
  <si>
    <t>Гильзы из нержавеющей стали д/зуб коронок № 100 D-10 мм</t>
  </si>
  <si>
    <t>Гильзы сталь 12 мм</t>
  </si>
  <si>
    <t>Гильзы из нержавеющей стали д/зуб коронок № 100 D-12 мм</t>
  </si>
  <si>
    <t>Гипс медицинский 25 кг</t>
  </si>
  <si>
    <t xml:space="preserve">Комплект фронтальных и жевательных акриловых зубов (Анис) 560шт в уп из 4х контейнеров </t>
  </si>
  <si>
    <t xml:space="preserve">Зубы пластмассовые </t>
  </si>
  <si>
    <t xml:space="preserve"> Жидкость Изальгин 125 мл</t>
  </si>
  <si>
    <t>разделительный лак</t>
  </si>
  <si>
    <t>Порошок полировочный зуботехнический 2 кг</t>
  </si>
  <si>
    <t>порошок</t>
  </si>
  <si>
    <t xml:space="preserve">Припой ПСР </t>
  </si>
  <si>
    <t>Проволка припоя серебрянного для ортопедической</t>
  </si>
  <si>
    <t>Материал стомат.полимерн.д/починок зуб.протезов Villacril S в комплекте порошок 100 гр</t>
  </si>
  <si>
    <t>Пластмасса холодной полимиризации</t>
  </si>
  <si>
    <t>Жидкость Отбель 125 мл</t>
  </si>
  <si>
    <t xml:space="preserve"> Водный раствор для снятия пленки</t>
  </si>
  <si>
    <t>Фильцы конусные</t>
  </si>
  <si>
    <t>Фрезы большие целиндрические с округленной головкой</t>
  </si>
  <si>
    <t>Зуботехнический инструмент</t>
  </si>
  <si>
    <t>Фрезы фиссурные для межзубных промежутков</t>
  </si>
  <si>
    <t>Фрезы зуботехнические ТВС</t>
  </si>
  <si>
    <t xml:space="preserve">Материал стом. Полимер.д/базиса зуб.протеза Villacril H Plus </t>
  </si>
  <si>
    <t xml:space="preserve"> пластмасса горячего отверждения</t>
  </si>
  <si>
    <t>Щетка черная прямая 4х рядная 80 мм ,жесткая</t>
  </si>
  <si>
    <t>Вспомогательный материал для полировки протезов</t>
  </si>
  <si>
    <t>Материал стом.полимерный горячего отверждения для облицовки коронок и мостов Villacril STS Hot в комплекте : порошок 80 гр ,одного из цветов : А1,жидкость 40 мл</t>
  </si>
  <si>
    <t>Стоматологический расходный материал</t>
  </si>
  <si>
    <t>Материал стом.полимерный горячего отверждения для облицовки коронок и мостов Villacril STS Hot в комплекте : порошок 80 гр ,одного из цветов : А2,жидкость 40 мл</t>
  </si>
  <si>
    <t>Материал стом.полимерный горячего отверждения для облицовки коронок и мостов Villacril STS Hot в комплекте : порошок 80 гр ,одного из цветов : А3,жидкость 40 мл</t>
  </si>
  <si>
    <t xml:space="preserve">Диск алмазный сеперационный </t>
  </si>
  <si>
    <t>Кламмер 1мм</t>
  </si>
  <si>
    <t>крючок для удержания протеза</t>
  </si>
  <si>
    <t>Круги КПП 20*0.5 Круги стоматологические прорезные вулканитовые прямого профиля К - «Целит»</t>
  </si>
  <si>
    <t> предназначены для обработки металлических конструкций зубных протезов методом резания.</t>
  </si>
  <si>
    <t>Круги КПП 25*0.6 Круги стоматологические прорезные вулканитовые прямого профиля К - «Целит»</t>
  </si>
  <si>
    <t> Предназначены для обработки металлических конструкций зубных протезов из НС, КХС и др.</t>
  </si>
  <si>
    <t>Круги КШЭ-"Целит" ПП50 синие 2,4 ; 4,10</t>
  </si>
  <si>
    <t>Кювета зуботехническая малая латунная разборная 2-х составная</t>
  </si>
  <si>
    <t>Для варки фасетки моставидных протезов и пластмассовых коронок</t>
  </si>
  <si>
    <t>Кювета зуботехническая большая латунная разборная 2-х составная</t>
  </si>
  <si>
    <t>Для варки съемных протезов</t>
  </si>
  <si>
    <t>Щипсы-кусачки костные с кр.губками, прямые, 170 мм</t>
  </si>
  <si>
    <t>(27-3759R)</t>
  </si>
  <si>
    <t>Круг (Щетка)полировочный бязевый белый 5х60 (5 дюймов (12,7 см ,60 слоев ,толщина 14 мм</t>
  </si>
  <si>
    <t>Используется для финишной полировки изделий из металлов и пластмасс</t>
  </si>
  <si>
    <t>Окклюдатор магнитный</t>
  </si>
  <si>
    <t>применяется для фиксации гипсовой модели в положении центральной окклюзии</t>
  </si>
  <si>
    <t>Окклюдатор простой</t>
  </si>
  <si>
    <t>Используется перед изготовлением зубного протеза</t>
  </si>
  <si>
    <t>Крампоны №1</t>
  </si>
  <si>
    <t>Щипцы крампонные №1 зуботехнические используется для захвата ,сгибание или прессования различных материалов</t>
  </si>
  <si>
    <t>мешок</t>
  </si>
  <si>
    <t>Новокаин р-р 2%- 200 мл</t>
  </si>
  <si>
    <t>Новокаин р-р 5%  200 мл</t>
  </si>
  <si>
    <t>Кальция хлорид 2%-200 мл</t>
  </si>
  <si>
    <t>Эуфиллин  р-р2% 200 мл</t>
  </si>
  <si>
    <t>Натрия бромид р-р 3%-200 мл</t>
  </si>
  <si>
    <t>Калий йодид р-р 3% 200 мл</t>
  </si>
  <si>
    <t>Натрия салицилат р-р 2% 200 мл</t>
  </si>
  <si>
    <t>Натрия хлорид р-р 10% 200 мл</t>
  </si>
  <si>
    <t>Магний сульфат  р-р 5% 200 мл</t>
  </si>
  <si>
    <t>Перекись водорода 3%-500 мл</t>
  </si>
  <si>
    <t>Метилурацил мазь 10% 100 ,0</t>
  </si>
  <si>
    <t>Перекись водорода р-р 6%-500 мл</t>
  </si>
  <si>
    <t>Хлоргексидин 0,5 % спирт р-р 400 мл</t>
  </si>
  <si>
    <t>Фурацилин р-р 0,02%-400 мл</t>
  </si>
  <si>
    <t>Левомицитин спирт.раствор 0,5% 10 мл</t>
  </si>
  <si>
    <t>Левомицитин спирт.раствор 1% 10 мл</t>
  </si>
  <si>
    <t>Борный спирт р-р 3%-10 мл</t>
  </si>
  <si>
    <t>Линимент Бальзамический (По Вишневскому) 100,0</t>
  </si>
  <si>
    <t>Мазь левомеколь 100,0</t>
  </si>
  <si>
    <t>Масло вазелиновое, стерильное 10.0</t>
  </si>
  <si>
    <t xml:space="preserve"> Уксусная кислота  р-р 3% -50 мл</t>
  </si>
  <si>
    <t>Люголя водный р-р  3% 50 мл</t>
  </si>
  <si>
    <t>Калия перманганат р-р 7% 100 мл</t>
  </si>
  <si>
    <t xml:space="preserve"> Формалина р-р 10%     100.0</t>
  </si>
  <si>
    <t>Хлоргексидин 0,5 % спиртов. р-р  100 мл</t>
  </si>
  <si>
    <t>Вода для инъекций стер 200 мл</t>
  </si>
  <si>
    <t>Дезогестрел 0,075 № 28</t>
  </si>
  <si>
    <t>дросперинон 3,0 мг этинилэстрадиол микронизированный 0,02 мг №28</t>
  </si>
  <si>
    <t> дросперинон 3,0 мг этинилэстрадиол микронизированный 0,03 мг №28</t>
  </si>
  <si>
    <t>Этинилэстрадиол 0,02 мг +гестоден 0,075 мг №21</t>
  </si>
  <si>
    <t>Нифедипин 10 мг №50 таб</t>
  </si>
  <si>
    <t>Бензалкония хлорид Суппозитории вагинальные</t>
  </si>
  <si>
    <t>Хондроксид мазь 5% 30,0</t>
  </si>
  <si>
    <t>Гидрокортизон 1%10,0</t>
  </si>
  <si>
    <t>Долгит крем 5% 100,0</t>
  </si>
  <si>
    <t>Нафазолин 0,1% 10 мл</t>
  </si>
  <si>
    <t>Лидокаин 2% 2мл №10</t>
  </si>
  <si>
    <t>Линкомицина гидрохлорид раствор для инъекций 30% 1 мл №10</t>
  </si>
  <si>
    <t>Метрогил Дента гель стоматологический 20,0</t>
  </si>
  <si>
    <t>Камистад N гель стоматологический 10,0</t>
  </si>
  <si>
    <t>Фенилэфрин р-р для инъекций  1 % 1 мл №10</t>
  </si>
  <si>
    <t>Тропикамид гл.капли 1% 10 мл</t>
  </si>
  <si>
    <t>Контрацептивы</t>
  </si>
  <si>
    <t>Горманльные контрацептивы</t>
  </si>
  <si>
    <t>Блокаторы кальцевых каналов</t>
  </si>
  <si>
    <t>Контрацептивное средство для местного применения</t>
  </si>
  <si>
    <t>для местного лечения заболеваний опорно-двигательного аппарата </t>
  </si>
  <si>
    <t>Глюкокортикостероиды для местного лечения заболеваний кожи.</t>
  </si>
  <si>
    <t>НПВ местного приминения</t>
  </si>
  <si>
    <t>Антиконгестанты и другие назальные препараты для местного применения</t>
  </si>
  <si>
    <t>Анестетики местные</t>
  </si>
  <si>
    <t>Антибактериальные препараты для системного применения</t>
  </si>
  <si>
    <t>Противомикробные препараты для местного лечения заболеваний полости рта</t>
  </si>
  <si>
    <t>Прочие препараты для местного применения при заболеваниях полости рта </t>
  </si>
  <si>
    <t>Симпатомиметики</t>
  </si>
  <si>
    <t>Мидриатики</t>
  </si>
  <si>
    <t>Зажим кровоостанавливающий,зубчатый прямой №1,160 мм</t>
  </si>
  <si>
    <t>Зажим кровоостанавливающий,зубчатый прямой №2,198 мм</t>
  </si>
  <si>
    <t>Зажим кровоостанавливающий,зубчатый прямой №3,270мм</t>
  </si>
  <si>
    <t>Зажим кровоостанавливающий,"Москито" прямой ,160мм</t>
  </si>
  <si>
    <t>Зажим кровоостанавливающий,"Москито" изогнутый ,160мм</t>
  </si>
  <si>
    <t>Зажим кровоостанавливающий,"Москито" изогнутый по ребру ,154мм</t>
  </si>
  <si>
    <t>Пинцет анатомический 150 мм</t>
  </si>
  <si>
    <t>Пинцет анатомический 200 мм</t>
  </si>
  <si>
    <t>Пинцет анатомический 250 мм</t>
  </si>
  <si>
    <t>Пинцет хирургический,150 мм</t>
  </si>
  <si>
    <t>Ножницы глазные для снятия швов прямые ,110 мм</t>
  </si>
  <si>
    <t>Ножницы тупоконечные,прямые,140мм</t>
  </si>
  <si>
    <t>Ножницы тупоконечные,прямые,170мм</t>
  </si>
  <si>
    <t>Ножницыдля разрезания повязок ,с пуговкой,горизантально-изогнутые,185 мм</t>
  </si>
  <si>
    <t>Ножницы для перевязочного материала,235 мм</t>
  </si>
  <si>
    <t>Ножницы вертикально-изогнутые,остроконечные,100мм</t>
  </si>
  <si>
    <t>Ножницы вертикально-изогнутые,тупоконечные,100мм</t>
  </si>
  <si>
    <t>Ножницы  тупоконечные вертикально-изогнутые,140мм</t>
  </si>
  <si>
    <t>Ножницы с одним острым концом,изогнутые140мм</t>
  </si>
  <si>
    <t>Ножницы с двумя  острыми концами, изогнутые140мм</t>
  </si>
  <si>
    <t>Ножницы с одним острым концом,прямые ,140 мм</t>
  </si>
  <si>
    <t>Ножницы с двумя острыми концами,прямые ,140 мм</t>
  </si>
  <si>
    <t>Ножницы тупоконечные вертикально-изогнутые,170 мм</t>
  </si>
  <si>
    <t>Ножницы с 1-м острым концом вертик.изогнутые ,170 мм</t>
  </si>
  <si>
    <t>Ножницы с 2-мя острыми концамивертик.изогнутые,170 мм</t>
  </si>
  <si>
    <t>Ножницы с одним острым концом ,прямые ,170мм</t>
  </si>
  <si>
    <t>Ножницы с двумя острыми концами ,прямые ,170 мм</t>
  </si>
  <si>
    <t>Иглодержатель ,160 мм</t>
  </si>
  <si>
    <t>Иглодержатель ,200 мм</t>
  </si>
  <si>
    <t>Иглодержатель ,250 мм</t>
  </si>
  <si>
    <t>Лоток почкообразный 160 мм</t>
  </si>
  <si>
    <t>Лоток почкообразный 200 мм</t>
  </si>
  <si>
    <t>Лоток почкообразный 260 мм</t>
  </si>
  <si>
    <t>Хирургический инструментарий</t>
  </si>
  <si>
    <t xml:space="preserve">Изотонический разбавитель раствор HD300 Diluent 10 л    </t>
  </si>
  <si>
    <t>Изотонический раствор HD300 Diluent 10литр</t>
  </si>
  <si>
    <t xml:space="preserve">Контрольная кровь СВD-3D 3х2,0 мл 3 уровня (1+1+1) </t>
  </si>
  <si>
    <t>Контрольная кровь СВС -3D 6х2,0 мл 3 уровня</t>
  </si>
  <si>
    <t xml:space="preserve">Лизирующий раствор к анализатору закрытого типа EDAN H300   </t>
  </si>
  <si>
    <t xml:space="preserve">Лизирующий раствор HL300 Lyse (500 ml [1/box)длягемотологического   анализатора закрытого типа EDAN H300   </t>
  </si>
  <si>
    <t>Наконечники для анализатора 1000 мкл  500шт</t>
  </si>
  <si>
    <t>Очищающий раствор 100 мл</t>
  </si>
  <si>
    <t xml:space="preserve">Очищающий раствор 100 мл для гематологического анализатора EDAN H300   </t>
  </si>
  <si>
    <t>Промывающий раствор HC300 Cleaner (1литр/упак)</t>
  </si>
  <si>
    <t xml:space="preserve">Промывающий раствор HC300 Cleaner (1литр/упак) для гематологического анализатора EDAN H300  </t>
  </si>
  <si>
    <t>Бумага для анализатора 50х20м</t>
  </si>
  <si>
    <t>Бумага для анализатора 50х20м для гематологического анализатора EDAN H300</t>
  </si>
  <si>
    <t>кан</t>
  </si>
  <si>
    <t>набор</t>
  </si>
  <si>
    <t>л</t>
  </si>
  <si>
    <t>Тест полоски для мочи</t>
  </si>
  <si>
    <t>ТЕСТ ПОЛОСЫ "COMBINA 13" на 13 параметров в упаковке №100</t>
  </si>
  <si>
    <t>Термобумага для мочевого анализатора 57х40</t>
  </si>
  <si>
    <t>Термобумага для мочевого анализатора"Combiluzer 13"  57х40</t>
  </si>
  <si>
    <t>Контрольный раствор</t>
  </si>
  <si>
    <t>Combi Screen DROP Check 2х-5 мл для контроля качества для различных индикаторных полосок для анализа мочи и выполнения качественных методов для ХГЧ</t>
  </si>
  <si>
    <t>Одинарная  кювета в упаковке №500</t>
  </si>
  <si>
    <t>Кювет кат №15660/10 (в 1уп-500шт)</t>
  </si>
  <si>
    <t>Нормальный контроль</t>
  </si>
  <si>
    <t>Контральная плазма  нормальная 6х1 мл кат №35001</t>
  </si>
  <si>
    <t>Позитивный контроль</t>
  </si>
  <si>
    <t>Контральная плазма  патологическая6х1 мл кат №35002</t>
  </si>
  <si>
    <t xml:space="preserve">Определения тромбинового времени </t>
  </si>
  <si>
    <t>Определение тромбинового времени Trombin Time на анализаторе Humo Clot Duo Hemostat 3*3 кат №34002</t>
  </si>
  <si>
    <t xml:space="preserve">Определения частично тромбо-пластинового времени </t>
  </si>
  <si>
    <t>Набор д/опр АЧТВ на коагулометр Humo Clot Duo 6*4 мл ( 240 тестов )кат №33002</t>
  </si>
  <si>
    <t>Определения фибриногена</t>
  </si>
  <si>
    <t>Набор реагентов для ручного и автомотического определения содержания фиброногена на Hemostat Fibrinogen на коагулометр  Humo Clot Duo кат №33002</t>
  </si>
  <si>
    <t>Определения протромбинового времени</t>
  </si>
  <si>
    <t>Реагент для ручного и авт.определения протромбинового времени Hemostat Thromboplastin-SI 6х10 мл кат №31003</t>
  </si>
  <si>
    <t>Мочевина( Urea liquicolor)</t>
  </si>
  <si>
    <t>Кинетический тест определения мочевины в сыворотке, плазме и моче Urea liquicolor</t>
  </si>
  <si>
    <t>Для определения общего белка</t>
  </si>
  <si>
    <t>Фотометрический колорометрический тест для определения общего белка по методу Бюре в сыворотке или плазме крови-1 TOTAL PROTEIN liquicolor</t>
  </si>
  <si>
    <t>Для определения  холестирина в сыворотки</t>
  </si>
  <si>
    <t>Набор реагентов для  определения холестерина в сыворотке или плазме крови "CHOLESTEROL liquicolor  " 4х100 мл</t>
  </si>
  <si>
    <t>Для определения  глюкозы в сыворотки</t>
  </si>
  <si>
    <t>Энзиматический калориметрический тест для определения глюкозы без депротеинизации в сыворотке и плазме крови " GLUCOSE liquicolor"4х100 мл</t>
  </si>
  <si>
    <t>Для определения  креатинина в сыворотки</t>
  </si>
  <si>
    <t>Кинетический метод без депротеинизации для проведения измерения креатинина в сыворотке ,плазме и моче CREATININE liquicolor</t>
  </si>
  <si>
    <t>Колибровочный раствор Humatrol N</t>
  </si>
  <si>
    <t>Контрольная сыворотка для контроля качества клинических биохимических методик Humatrol N</t>
  </si>
  <si>
    <t>Колибровочный раствор Humatrol P</t>
  </si>
  <si>
    <t>Контрольная сыворотка для контроля качества клинических биохимических методик Humatrol P</t>
  </si>
  <si>
    <t>Тест на сифилис корбоновый</t>
  </si>
  <si>
    <t xml:space="preserve">RPR-CARBON - DAC Тест на сифилис </t>
  </si>
  <si>
    <t>Пробирка лабораторная</t>
  </si>
  <si>
    <t>Для лабораторных процедур ,изготовлена из стекла</t>
  </si>
  <si>
    <t>наб</t>
  </si>
  <si>
    <t xml:space="preserve">Услуги по техническому обслуживанию климатического (кондиционерного) оборудования </t>
  </si>
  <si>
    <t>Услуги по техническому обслуживанию видеонаблюдения оборудования</t>
  </si>
  <si>
    <t>консультационные услуги</t>
  </si>
  <si>
    <t>леника пластиковая</t>
  </si>
  <si>
    <t>файл пластиковый</t>
  </si>
  <si>
    <t>файл для документов</t>
  </si>
  <si>
    <t>степлер мощный 100 листов</t>
  </si>
  <si>
    <t>Сым</t>
  </si>
  <si>
    <t>Провод ПВС 3х2,5</t>
  </si>
  <si>
    <t>Пакеты для мусора с затяжками в рулоне 20 шт объеме 60 л</t>
  </si>
  <si>
    <t>КОВРИК-ДОРОЖКА 0,90*15 М ТРАВКА НА ПРОТИВОСКОЛЬЗЯЩЕЙ ОСНОВЕ ТЕМНО-ЗЕЛЕНЫЙ </t>
  </si>
  <si>
    <t xml:space="preserve">Бұрыштық тегістеуіш </t>
  </si>
  <si>
    <t xml:space="preserve">Угловая шлифмашина </t>
  </si>
  <si>
    <t>Угловая шлифмашина 230 мм, 2200 Вт, GWS 2200</t>
  </si>
  <si>
    <t>Лампа светодиодная E27-A60-4000K-11-230, IEK</t>
  </si>
  <si>
    <t>Лестница 3-х секционная алюминиевая 3*12</t>
  </si>
  <si>
    <t>ГАЗОНОКОСИЛКА</t>
  </si>
  <si>
    <t>Аккумуляторный шуруповерт</t>
  </si>
  <si>
    <t>Перфоратор</t>
  </si>
  <si>
    <t>Перфоратор Bosch SDS-plus GBH 240 F</t>
  </si>
  <si>
    <t>болат құбыр 50 мм</t>
  </si>
  <si>
    <t>труба стальная 50 мм</t>
  </si>
  <si>
    <t>Шпатлевка AlinEX GLATT PLUS, гипсовая</t>
  </si>
  <si>
    <t>Шпатлевка AlinEX GLATT PLUS, гипсовая, 25 кг</t>
  </si>
  <si>
    <t>Шпатлевка AlinEX GLATT PLUS, гипсовая 25 кг</t>
  </si>
  <si>
    <t>Акрилді тез кептірілетін жартылай жылтыр эмаль</t>
  </si>
  <si>
    <t>Акриловая быстросохнущая полуглянцевая эмаль ENAMEL 10кг.</t>
  </si>
  <si>
    <t>ведро</t>
  </si>
  <si>
    <t>Дөңгелек АРА</t>
  </si>
  <si>
    <t>ЦИРКУЛЯРНАЯ ПИЛА</t>
  </si>
  <si>
    <t>2024 жылға Құрылыс және шаруашылық тауарларын сатып алу/Приобретение Строительные и хозяйственные товары,  моющие средства на 2024 год</t>
  </si>
  <si>
    <t>ТМККК сатып алу дәрі-дәрмектер және медициналық мақсаттағы өзге де құралдарды / Приобретение медикаментов и прочих средств медицинского назначения по ГОБМП и ОСМС  по 110 ППРК</t>
  </si>
  <si>
    <t>Закуп ЛС,МИ в едином дистрибьюторе СК-Фармация</t>
  </si>
  <si>
    <t>Частота процессора, ГГц  2.4
Модель процессора  1135G7
Процессор  Intel Core i5
Количество ядер  4
Кэш-память  8 МБ
Объем SSD накопителя   512 ГБ
Объем оперативной памяти, ГБ  8
Тип оперативной памяти  DDR4
Сетевая карта  1000 Мб/с
Видеокарта   Iris Xe Graphics</t>
  </si>
  <si>
    <t>Максимальный формат А4
Область печати 210х297
Максимальное разрешение печати 1200х600
Максимальная скорость монохромной печати, стр/мин 18
Количество картриджей 1
Печать на Этикетках, Карточках, Конвертах, Пленках
Ресурс ч/б картриджа/тонера, стр 1500
Максимальная плотность бумаги, г/м² 163
Минимальная плотность бумаги, г/м² 60
Совместимые модели картриджей Canon 725
Габариты Высота, мм 254
Ширина, мм 372
Глубина, мм 276
Вес, кг 8.2
Технология печати Лазерная
Тип печати Черно-белая
Комплектация 2 картриджа Canon 725
Устройство Копир, Принтер, Сканер
Размещение Настольный
Количество страниц в месяц, стр/мес 8000
Приблизительное время прогрева после включения, с 10
Интерфейсы USB Type-B
Устройство для чтения карт памяти Нет
Лотки Подача бумаги стандартная, листов 150
Копир Максимальное количество копий за один цикл 9
Цветное копирование Нет
Разрешение при копировании 600x600
Дополнительная информация  Уровень шума, дБ 65.3
Поддержка ОС Mac OS X, Windows 10, Windows 7, Windows 8, Windows 8.1, Windows Vista
Рабочая температура 10 ~ 30
question-mark
Копирование «2-на-1»
Возможность работы без ПК
Потребление энергии, Вт 960
Потребление энергии в режиме ожидания, Вт 1.4 
Тип сканера Планшетный
Глубина цвета, бит 24
Разрешение сканера 600x600
Максимальный формат оригинала A4</t>
  </si>
  <si>
    <t>Формат бумаги A4
Технология печати	лазерный
Цветность монохромный
Плотность бумаги (мин)	60 г/м²
Плотность бумаги (макс)	175 г/м²
Оперативная память	512 МБ
Частота процессора	1200 МГц
Разрешение при сканировании 1200х1200 dpi
Глубина цвета сканера	24 бита
Память факса	400 стр
Макс. разрешение	1200х1200 dpi
Печать первой страницы	6.3 с
Ч/б копирование	38 стр/мин
Двустороннее сканирование	
Ч/б печать	38 стр/мин
Двусторонняя печать	
Автоподача оригиналов	50 стр
Ежемесячный ресурс	80 тыс. стр
Ресурс ч/б картриджа	3000 стр
Кол-во картриджей	1 шт
Модель картриджей	CF259A, CF259X
Картридж большей емкости	
Лоток подачи	350 листов / макс. 900 стр (опционально) /
Лоток выдачи	150 листов
Уровень шума	53 дБ
Потребляемая мощность	510 Вт
Габариты (ШхГхВ)	420x390x323 мм
Вес	12.6 кг
Официальный сайт	hp.com
Дата добавления на E-Katalog	июль 2019
Маркировка производителя	W1A30A
Передача данных	подключение к ПК (USB)
подключение к сети (LAN)
Wi-Fi 5 (802.11aс)
USB (для флешек)
Bluetooth
Wi-Fi Direct
AirPrint
Облачная печать	Mopria, HP ePrint, HP Roam
Экран	сенсорный цветной
Диагональ	2.7 "
Дополнительно	Amazon Alexa, Cortana
встроенный факс</t>
  </si>
  <si>
    <t xml:space="preserve">Цветность печати монохромный
Технология печати лазерная
Формат печати A4
Скорость печати ч/б 18
Разрешение 600x600
Наличие картриджа (тонера) в комплекте Стартовый
Максимальная плотность бумаги 163 г/м2
Высота 199 мм
Гарантия,месяцев 12 месяцев
Глубина 249 мм
Диапазон входного напряжения 220-240 В
Комплектация стартовый картридж
Цвет черный Ширина 364 мм
Частота входящего переменного тока 50/60 Гц
Потребляемая мощность (в режим ожидания) 1,8 Вт
Сертифицировано Energy Star Да
Диапазон температур при эксплуатации 10 - 30 °C
Потребляемая мощность (в обычном режиме) 330 Вт
Максимальное потребление энергии 870 Вт
Число картриджей для печати 1
Уровень шума при печати 49,2 дБ
Максимальный рабочий цикл 5000 стр/мес
Вес, кг 6.8
Вес с упаковкой, кг 6.7
Размеры без упаковки, мм 364 x 199 x 249 мм
Размеры с упаковкой, мм 408 x 256 x 308 мм
Совместимые товары
Лазерный картридж Canon 725 (3484B002) / Кабель USB 2.0 Pro Cablexpert CCP-USB2-AMBM-10, AM/BM, 3.0м, экран, черный, пакет / Картридж Canon 725 (3484B005) / Кабель USB 2.0 Pro Cablexpert CCP-USB2-AMBM-6, AM/BM, 1.8м, экран, черный, пакет / Кабель Vention USB 2.0 A--B (1.5м) , Black, COQBG
USB кабель в комплекте.
</t>
  </si>
  <si>
    <t>Ультрабук</t>
  </si>
  <si>
    <t>Память
Объем SSD накопителя, ГБ 1000
Тип накопителя SSD
Объем оперативной памяти, ГБ 16
Ширина, мм 380.2
Толщина, мм 17.8
Длина, мм 260.1
Вес, кг 1.35
Материал корпуса Металл
Разъёмы на корпусе
DisplayPort, HDMI, Jack 3.5 mm, microSD, Thunderbolt 4, USB 3.2 Gen 2
Тип видеокарты Встроенная
Сетевые подключения
Bluetooth Да
Поддержка Wi-FiДа
Разрешение дисплея 2560x1600 WQXGA
Диагональ дисплея, дюйм 17"
Яркость (Нит) 300
Тип матрицы экранаIPS
Основные характеристики Производитель процессора Intel Модель процессора 1165G7
Количество ядер4
Интегрированное графическое ядроIntel Iris Xe Graphics
Тактовая частота процессора Turbo Boost, ГГц4.7
Серия процессора Intel Core i7
Частота процессора, ГГц 2.8
Поколение 11-ое поколение (Tiger Lake)
Встроенная вебкамера HD
Подсветка клавиатуры Да
Сканер отпечатка пальцев Есть</t>
  </si>
  <si>
    <t>Периферия (клавиатура)</t>
  </si>
  <si>
    <t>Тип клавиш: Мембранные
Раскладка клавиатуры:  Русская, Английская, Казахская
Питание:  От USB порта
Длина кабеля: 2 м
Бесшумные низкопрофильные клавиши
Устойчивые регулируемые ножки
Изогнутая клавиша пробела</t>
  </si>
  <si>
    <t xml:space="preserve">Периферия  (мышь) </t>
  </si>
  <si>
    <t>Тип: Оптическая
Тип подключения: Проводная
Интерфейс: USB
Минимальное разрешение: dpi 1000
Количество кнопок управления: 3
Длина кабеля: 1,8 м</t>
  </si>
  <si>
    <t>Батарейка для Биос</t>
  </si>
  <si>
    <t>Типоразмер: CR2032
Емкость аккумулятора, мАч 220мАч</t>
  </si>
  <si>
    <t>Интерфейсный кабель USB Type A-B    для принтеров</t>
  </si>
  <si>
    <t>Тип: USB 2.0
Разъем 1: AM
Разъем 2: BM
Длина: 3м
Цвет кабеля: черный</t>
  </si>
  <si>
    <t xml:space="preserve">Блок питания </t>
  </si>
  <si>
    <t>ATX 450W HuntKey CP-450H, 12sm fan, 24+4 pin, 2SATA, 6pPCI-E, ATX(350W) &lt;CP-450H&gt;</t>
  </si>
  <si>
    <t>Клещи для обжима телефонных и компьютерных клемм RJ-45,6P,8P и RJ-11/12,6P,8P // GROSS</t>
  </si>
  <si>
    <t>Рукоятка: двухкомпонентная
Назначение: обжим телефонных клемм, обжим компьютерных клемм</t>
  </si>
  <si>
    <t>Жесткий диск</t>
  </si>
  <si>
    <t>Объемное хранилище на 1 ТБ.
объем кэша 128 МБ.
Скорость передачи – 184 Мбайт/с.
Интерфейс SATA III.
Скорость вращения шпинделя 7200 об/мин
Среднее время задержки (Latency)  4.2 мс
Пропускная способность интерфейса 6 Гбит/с
Технология записи CMR
Ударостойкость при работе 65 G
Уровень шума во время работы 28 дБ
Уровень шума в простое 25 дБ</t>
  </si>
  <si>
    <t>Тип SSD: Внешний</t>
  </si>
  <si>
    <t>ехнология: SSD
Объемное хранилище на 1 ТБ.
Тип SSD: Внешний
Скорость1	2000 МБ/с (чтение), 
2000 МБ/с (запись)Форм-фактор: 2.5"
Емкость накопителя: не менее 1 ТБ
Интерфейс	USB 3.2 Gen 2x2
Материал корпуса	Металл + пластмасса
Совместимость с	Windows® 11, 10, 8.1, macOS (v.10.14.x +), Linux (v. 2.6.x +), Chrome OS™
Тип коннектора питания: USB</t>
  </si>
  <si>
    <t>Флеш память 64 Гб</t>
  </si>
  <si>
    <t>Тип корпуса: Съёмный колпачок
Объем памяти, Гб: 64
Скорость чтения, до: 130 Мбайт/с
Скорость записи, до: 15 Мбайт/с
Тип интерфейса: USB 3.2 Gen 2x2
Скорость передачи данных: до 20Gbps
Цвет, используемый в оформлении: Черный
Дополнительно:
 Высокопроизводительная и надежная MLC флэш-память</t>
  </si>
  <si>
    <t xml:space="preserve">Источник бесперебойного питания для компьютера  </t>
  </si>
  <si>
    <t xml:space="preserve">UPS SVC V500-F, 500 VA, 300W, 12V/4.5Ah, 2 розет, AVR !$%V-290V &lt;V500-F&gt;
</t>
  </si>
  <si>
    <t>Молоко</t>
  </si>
  <si>
    <t xml:space="preserve">литр </t>
  </si>
  <si>
    <t xml:space="preserve">ЗЦП по 110 Приказ МЗ РК </t>
  </si>
  <si>
    <t>Эндофил 15 гр</t>
  </si>
  <si>
    <t>Инструмент для определения размера корневого канала</t>
  </si>
  <si>
    <t>Гель для УЗИ 5 кг</t>
  </si>
  <si>
    <t>Для проведения ультразвуковых исследований.</t>
  </si>
  <si>
    <t>Для проведения процедур УЗИ</t>
  </si>
  <si>
    <t>Бумага для ультразвуковых исследований</t>
  </si>
  <si>
    <t>Размеры 110х20м</t>
  </si>
  <si>
    <t>Бинт резиновый ,длина 5 метра</t>
  </si>
  <si>
    <t>Медицинские ширмы</t>
  </si>
  <si>
    <t>Ширма 3х секционная на колесиках. Размер:2084х410х1645мм.</t>
  </si>
  <si>
    <t>июль</t>
  </si>
  <si>
    <t>апрель</t>
  </si>
  <si>
    <t>Алматы қ., Алмалы ауданы Амангельді 141;</t>
  </si>
  <si>
    <t>Услуги консультационные</t>
  </si>
  <si>
    <t>Техническое обслуживание систем  пожарной сигнализации</t>
  </si>
  <si>
    <t>Услуцга</t>
  </si>
  <si>
    <t>Услуги мониторинга за автотранспортными средствами посредством системы GPS-мониторинга</t>
  </si>
  <si>
    <t>усдуга</t>
  </si>
  <si>
    <t>Услуги по предоставлению лицензий на право использования программного обеспечения 1С</t>
  </si>
  <si>
    <t>июнь</t>
  </si>
  <si>
    <t>ИТОГО приобретение орг техники</t>
  </si>
  <si>
    <t>ИТОГО приобретение прочих основных средств</t>
  </si>
  <si>
    <t>Услуга курьерской доставки (почта)</t>
  </si>
  <si>
    <t>Одна услуг</t>
  </si>
  <si>
    <t>Курьерлік жеткізу қызметі (пошта)</t>
  </si>
  <si>
    <t xml:space="preserve">Услуги по оценке </t>
  </si>
  <si>
    <t xml:space="preserve">Комплекс услуг по оценке имущества </t>
  </si>
  <si>
    <t>Мүлікті бағалау қызметтерінің кешені</t>
  </si>
  <si>
    <t xml:space="preserve">Запрос ценовых предложении </t>
  </si>
  <si>
    <t xml:space="preserve">одна услуга </t>
  </si>
  <si>
    <t xml:space="preserve">Услуги по эстетическому оформлению </t>
  </si>
  <si>
    <t xml:space="preserve">Услуги по эстетическому оформлению декоративно-световое объектов помещения территории и аналогических оформлении (все праздники и государственные торжества).  </t>
  </si>
  <si>
    <t>Эстетикалық қызметтер</t>
  </si>
  <si>
    <t>Услуги по обрезке деревьев</t>
  </si>
  <si>
    <t>Услуги по обрезке, спиливанию деревьев и корчеванию пней.</t>
  </si>
  <si>
    <t>Ағаштарды кесу қызметтері</t>
  </si>
  <si>
    <t>Услуги по озеленению</t>
  </si>
  <si>
    <t>Көгалдандыру қызметтері</t>
  </si>
  <si>
    <t>Услуги по проектированию территории по озелению (цветочник).</t>
  </si>
  <si>
    <t>одна услуга</t>
  </si>
  <si>
    <t xml:space="preserve">Услуги по ремонту интрументов </t>
  </si>
  <si>
    <t>Құрал жөндеу қызметтері</t>
  </si>
  <si>
    <t>Услуги по ремонту всех электроинструментов.</t>
  </si>
  <si>
    <t>Запрос ценовых предложениий</t>
  </si>
  <si>
    <t>Услуги клининга по промывке ококн.</t>
  </si>
  <si>
    <t>Терезелерді жууға арналған тазалау қызметтері.</t>
  </si>
  <si>
    <t xml:space="preserve">Работа по ремонту инженернных коммуникациии </t>
  </si>
  <si>
    <t>Инженерлік коммуникацияларды жөндеу жұмыстары</t>
  </si>
  <si>
    <t>Работы по ремонту трубопроводов (горячая и холодная) вода.</t>
  </si>
  <si>
    <t>работа</t>
  </si>
  <si>
    <t xml:space="preserve">Работы </t>
  </si>
  <si>
    <t>Работы по изготовлению перегородок</t>
  </si>
  <si>
    <t>Қалқаларды дайындау бойынша жұмыс істейді</t>
  </si>
  <si>
    <t>Работы по изготовлению и монтажу пластиковых перегородок (витражи).</t>
  </si>
  <si>
    <t>Работа по ремонту радиторов отопления.</t>
  </si>
  <si>
    <t>Жылыту радиаторларын жөндеу жұмыстары.</t>
  </si>
  <si>
    <t>Работа по ремонту радиторов отопления (алюминиевые, биметаллические).</t>
  </si>
  <si>
    <t>Работы по изгтовлению металлических конструкции.</t>
  </si>
  <si>
    <t>Работы по изготовлению метталлических конструкции (козырек и навес для окон в ямах).</t>
  </si>
  <si>
    <t>Металл конструкцияларын жасау бойынша жұмыстар.</t>
  </si>
  <si>
    <t>Работы по изготовлению жалюзей</t>
  </si>
  <si>
    <t>Соқыр өндіріс жұмысы</t>
  </si>
  <si>
    <t>Работы по изготовлению жалюзей и занавесок.</t>
  </si>
  <si>
    <t>Аварийная работа систем отопления и водопроводов.</t>
  </si>
  <si>
    <t>Жылу жүйелері мен сумен жабдықтау жүйелерін авариялық пайдалану.</t>
  </si>
  <si>
    <t>Дефебрилятор</t>
  </si>
  <si>
    <t>Дерматоскоп</t>
  </si>
  <si>
    <t>Аппарат УВЧ-60</t>
  </si>
  <si>
    <t xml:space="preserve">Аппарат для гальванизации </t>
  </si>
  <si>
    <t>Аппарат для гальванизации</t>
  </si>
  <si>
    <t>Аппарат для гальванизации (поток)</t>
  </si>
  <si>
    <t>Весы электронные (с поверкой)</t>
  </si>
  <si>
    <t>Тарпазы электр</t>
  </si>
  <si>
    <t>UHF-60 құрылғысы</t>
  </si>
  <si>
    <t>Рецеркулятор</t>
  </si>
  <si>
    <t xml:space="preserve">Утверждаю </t>
  </si>
  <si>
    <t xml:space="preserve">2024 жылға Өзге де тауарларды сатып алу/Приобретение прочих  товаров ( дез средства) за 2024 год </t>
  </si>
  <si>
    <t>Услуги по предоставлению лицензий на право использования +E49:E56программного обеспечения 1С</t>
  </si>
  <si>
    <t>КГП на ПХВ "ГП ветеранов ВОВ" УОЗ г.Алматы</t>
  </si>
  <si>
    <t>___________________________________Кайдаров М.В.</t>
  </si>
  <si>
    <t xml:space="preserve">Работа по изготовлению стендов табличек </t>
  </si>
  <si>
    <t>Белгі стендтерін жасау бойынша жұмыс</t>
  </si>
  <si>
    <t>Работа по посадке деревьев</t>
  </si>
  <si>
    <t>Работа по посадке деревьев хвойных и листовым, разных сортов деревьев.</t>
  </si>
  <si>
    <t>Ағаш отырғызу жұмыстары</t>
  </si>
  <si>
    <t xml:space="preserve">Работы по текущему ремонту </t>
  </si>
  <si>
    <t>Ағымдағы жөндеу жұмыстары</t>
  </si>
  <si>
    <t>Работа по текущему ремонту (Штукатурка, побелка, покраска и замена кафелей в санузлах).</t>
  </si>
  <si>
    <t xml:space="preserve">Аккумулятор </t>
  </si>
  <si>
    <t>Аккумулятор 75 Ам</t>
  </si>
  <si>
    <t xml:space="preserve">Штука  </t>
  </si>
  <si>
    <t xml:space="preserve">Масло моторное </t>
  </si>
  <si>
    <t>Масло моторное 100 л</t>
  </si>
  <si>
    <t xml:space="preserve">Май </t>
  </si>
  <si>
    <t xml:space="preserve">Концентрат </t>
  </si>
  <si>
    <t>Концентрат (красный зеленый).</t>
  </si>
  <si>
    <t>литр</t>
  </si>
  <si>
    <t xml:space="preserve">Шина </t>
  </si>
  <si>
    <t>Донгелек</t>
  </si>
  <si>
    <t xml:space="preserve">Шина диаметр 225*75*16С летнее </t>
  </si>
  <si>
    <t xml:space="preserve">Донгелек </t>
  </si>
  <si>
    <t xml:space="preserve">Шина диаметр 225*75*16С зимнее  </t>
  </si>
  <si>
    <t xml:space="preserve">Удленитель </t>
  </si>
  <si>
    <t>Кеңейтім</t>
  </si>
  <si>
    <t xml:space="preserve">Удленитель разные от 2 до 6 входа </t>
  </si>
  <si>
    <t xml:space="preserve">Розетка </t>
  </si>
  <si>
    <t xml:space="preserve">Розетка 2 -й  с заземление </t>
  </si>
  <si>
    <t xml:space="preserve">Выключатель </t>
  </si>
  <si>
    <t xml:space="preserve">Выключатель с подсветкой одно клавишный </t>
  </si>
  <si>
    <t>Выкючатель</t>
  </si>
  <si>
    <t xml:space="preserve">Выкючатель двойной с подсветкой </t>
  </si>
  <si>
    <t xml:space="preserve">Краска </t>
  </si>
  <si>
    <t xml:space="preserve">Краска водоимульсионная погода устойчивая 14 кг. </t>
  </si>
  <si>
    <t xml:space="preserve">Эамль </t>
  </si>
  <si>
    <t xml:space="preserve">Эмаль </t>
  </si>
  <si>
    <t xml:space="preserve">Эмаль алкидная матовая </t>
  </si>
  <si>
    <t xml:space="preserve">Эмаль акриловая </t>
  </si>
  <si>
    <t>Растворитель</t>
  </si>
  <si>
    <t xml:space="preserve">Растворитель для алкидный эмалей </t>
  </si>
  <si>
    <t xml:space="preserve">Краска огнеупорная </t>
  </si>
  <si>
    <t xml:space="preserve">Запрос ценовых предложени </t>
  </si>
  <si>
    <t xml:space="preserve">Чистащее средство </t>
  </si>
  <si>
    <t>Средство для прочистки труб</t>
  </si>
  <si>
    <t xml:space="preserve">Гель санитарный </t>
  </si>
  <si>
    <t xml:space="preserve">Гель санитарный универсальный </t>
  </si>
  <si>
    <t xml:space="preserve">Гель для мытья посуды </t>
  </si>
  <si>
    <t xml:space="preserve">Краска силиконовая </t>
  </si>
  <si>
    <t>Краска силиконая моющая для вн. Помещ.</t>
  </si>
  <si>
    <t xml:space="preserve">Грунтовка </t>
  </si>
  <si>
    <t xml:space="preserve">Грунтовка професииональная </t>
  </si>
  <si>
    <t>Шпаклевка</t>
  </si>
  <si>
    <t xml:space="preserve">Акриловая шпаклевка </t>
  </si>
  <si>
    <t xml:space="preserve">кг. </t>
  </si>
  <si>
    <t xml:space="preserve">Клей </t>
  </si>
  <si>
    <t>Клей ПВА 801</t>
  </si>
  <si>
    <t xml:space="preserve">банка </t>
  </si>
  <si>
    <t xml:space="preserve">Жидкость для ржавщины </t>
  </si>
  <si>
    <t xml:space="preserve">Преоброзаватель для ржавщины </t>
  </si>
  <si>
    <t>Преоброзаватель для ржавщины 05 литр</t>
  </si>
  <si>
    <t>Пила</t>
  </si>
  <si>
    <t>Электро лобзиг</t>
  </si>
  <si>
    <t xml:space="preserve">Машин столярная </t>
  </si>
  <si>
    <t xml:space="preserve">Машина плоско шлифовальная </t>
  </si>
  <si>
    <t xml:space="preserve">Углошлифовальная машина </t>
  </si>
  <si>
    <t xml:space="preserve">Двери </t>
  </si>
  <si>
    <t xml:space="preserve">Маталлические двери </t>
  </si>
  <si>
    <t xml:space="preserve">Маталлические двери входные </t>
  </si>
  <si>
    <t xml:space="preserve">Кафель </t>
  </si>
  <si>
    <t>Кафель</t>
  </si>
  <si>
    <t>кв. Метр</t>
  </si>
  <si>
    <t>Кафель для сан. Узла цвет белый</t>
  </si>
  <si>
    <t xml:space="preserve">Раковина </t>
  </si>
  <si>
    <t xml:space="preserve">Унитаз </t>
  </si>
  <si>
    <t xml:space="preserve">Унитаз для взрослых </t>
  </si>
  <si>
    <t>Унитаз для взрослых</t>
  </si>
  <si>
    <t xml:space="preserve">Универсальная швыабра  </t>
  </si>
  <si>
    <t xml:space="preserve">Универсальная швыабра с отжимом и ведром </t>
  </si>
  <si>
    <t>Швабра для окон</t>
  </si>
  <si>
    <t xml:space="preserve">Швабра для окон </t>
  </si>
  <si>
    <t xml:space="preserve">Стеклорез швабра </t>
  </si>
  <si>
    <t>Семена</t>
  </si>
  <si>
    <t xml:space="preserve">Семена газона спорт  </t>
  </si>
  <si>
    <t>Семена газона спорт</t>
  </si>
  <si>
    <t>Прожектор</t>
  </si>
  <si>
    <t>Прожектор Led 520 Ватт</t>
  </si>
  <si>
    <t xml:space="preserve">Вазон </t>
  </si>
  <si>
    <t xml:space="preserve">Вазоныу уличные бетонные для цветов </t>
  </si>
  <si>
    <t>Запрос ценовых предложени</t>
  </si>
  <si>
    <t xml:space="preserve">Сиденья </t>
  </si>
  <si>
    <t xml:space="preserve">Сиденья для унитаза </t>
  </si>
  <si>
    <t>Холодильник</t>
  </si>
  <si>
    <t xml:space="preserve">Холодильник витринный аптечный белый  </t>
  </si>
  <si>
    <t xml:space="preserve">Кресло </t>
  </si>
  <si>
    <t>Кресло офисное 39300</t>
  </si>
  <si>
    <t xml:space="preserve">Работа </t>
  </si>
  <si>
    <t xml:space="preserve">Установка видиокамер </t>
  </si>
  <si>
    <t xml:space="preserve">работа </t>
  </si>
  <si>
    <t>Установка видиокамер</t>
  </si>
  <si>
    <t>Установка видеокамер</t>
  </si>
  <si>
    <t xml:space="preserve">Специалист по госзакупкам :                                                                                       </t>
  </si>
  <si>
    <t>Оспанов К.Б.</t>
  </si>
  <si>
    <t>Объемное хранилище на 1 ТБ.;объем кэша 128 МБ.;Скорость передачи – 184 Мбайт/с.;Интерфейс SATA III.;Скорость вращения шпинделя 7200 об/мин;Среднее время задержки (Latency)  4.2 мс;Пропускная способность интерфейса 6 Гбит/с;Технология записи CMR;Ударостойкость при работе 65 G;Уровень шума во время работы 28 дБ;Уровень шума в простое 25 дБ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</si>
</sst>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 _₽_-;\-* #,##0\ _₽_-;_-* &quot;-&quot;??\ _₽_-;_-@_-"/>
    <numFmt numFmtId="165" formatCode="#,##0.00_ ;\-#,##0.00\ "/>
  </numFmts>
  <fonts count="29">
    <font>
      <sz val="11"/>
      <color theme="1"/>
      <name val="Calibri"/>
      <family val="2"/>
      <charset val="204"/>
      <scheme val="minor"/>
    </font>
    <font>
      <sz val="11"/>
      <color theme="1"/>
      <name val="Calibri"/>
      <family val="2"/>
      <charset val="204"/>
      <scheme val="minor"/>
    </font>
    <font>
      <sz val="14"/>
      <color indexed="8"/>
      <name val="Times New Roman"/>
      <family val="1"/>
      <charset val="204"/>
    </font>
    <font>
      <b/>
      <sz val="18"/>
      <color indexed="8"/>
      <name val="Times New Roman"/>
      <family val="1"/>
      <charset val="204"/>
    </font>
    <font>
      <sz val="18"/>
      <color indexed="8"/>
      <name val="Times New Roman"/>
      <family val="1"/>
      <charset val="204"/>
    </font>
    <font>
      <sz val="16"/>
      <color indexed="8"/>
      <name val="Times New Roman"/>
      <family val="1"/>
      <charset val="204"/>
    </font>
    <font>
      <b/>
      <sz val="16"/>
      <color indexed="8"/>
      <name val="Times New Roman"/>
      <family val="1"/>
      <charset val="204"/>
    </font>
    <font>
      <sz val="10"/>
      <name val="Arial Cyr"/>
      <family val="2"/>
      <charset val="204"/>
    </font>
    <font>
      <sz val="12"/>
      <color indexed="8"/>
      <name val="Times New Roman"/>
      <family val="1"/>
      <charset val="204"/>
    </font>
    <font>
      <sz val="10"/>
      <name val="Times New Roman"/>
      <family val="1"/>
      <charset val="204"/>
    </font>
    <font>
      <b/>
      <sz val="12"/>
      <color indexed="8"/>
      <name val="Times New Roman"/>
      <family val="1"/>
      <charset val="204"/>
    </font>
    <font>
      <b/>
      <sz val="14"/>
      <color indexed="8"/>
      <name val="Times New Roman"/>
      <family val="1"/>
      <charset val="204"/>
    </font>
    <font>
      <sz val="14"/>
      <name val="Times New Roman"/>
      <family val="1"/>
      <charset val="204"/>
    </font>
    <font>
      <sz val="14"/>
      <color indexed="8"/>
      <name val="Calibri"/>
      <family val="2"/>
    </font>
    <font>
      <b/>
      <sz val="22"/>
      <color rgb="FF000000"/>
      <name val="Times New Roman"/>
      <family val="1"/>
      <charset val="204"/>
    </font>
    <font>
      <sz val="22"/>
      <color indexed="8"/>
      <name val="Times New Roman"/>
      <family val="1"/>
      <charset val="204"/>
    </font>
    <font>
      <b/>
      <sz val="22"/>
      <color indexed="8"/>
      <name val="Times New Roman"/>
      <family val="1"/>
      <charset val="204"/>
    </font>
    <font>
      <sz val="10"/>
      <color rgb="FF333333"/>
      <name val="Arial"/>
      <family val="2"/>
      <charset val="204"/>
    </font>
    <font>
      <sz val="14"/>
      <color theme="1"/>
      <name val="Times New Roman"/>
      <family val="1"/>
      <charset val="204"/>
    </font>
    <font>
      <sz val="14"/>
      <color rgb="FF000000"/>
      <name val="Times New Roman"/>
      <family val="1"/>
      <charset val="204"/>
    </font>
    <font>
      <b/>
      <sz val="9"/>
      <name val="Times New Roman"/>
      <family val="1"/>
      <charset val="204"/>
    </font>
    <font>
      <sz val="9"/>
      <name val="Times New Roman"/>
      <family val="1"/>
      <charset val="204"/>
    </font>
    <font>
      <sz val="12"/>
      <name val="Times New Roman"/>
      <family val="1"/>
      <charset val="204"/>
    </font>
    <font>
      <b/>
      <sz val="12"/>
      <color rgb="FF000000"/>
      <name val="Times New Roman"/>
      <family val="1"/>
      <charset val="204"/>
    </font>
    <font>
      <sz val="12"/>
      <color rgb="FF333333"/>
      <name val="Arial"/>
      <family val="2"/>
      <charset val="204"/>
    </font>
    <font>
      <b/>
      <sz val="12"/>
      <name val="Times New Roman"/>
      <family val="1"/>
      <charset val="204"/>
    </font>
    <font>
      <sz val="12"/>
      <name val="Inherit"/>
      <charset val="204"/>
    </font>
    <font>
      <sz val="12"/>
      <color rgb="FF202124"/>
      <name val="Inherit"/>
      <charset val="204"/>
    </font>
    <font>
      <sz val="12"/>
      <color rgb="FF202124"/>
      <name val="Times New Roman"/>
      <family val="1"/>
      <charset val="204"/>
    </font>
  </fonts>
  <fills count="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ck">
        <color rgb="FFFFFFFF"/>
      </left>
      <right style="thick">
        <color rgb="FFFFFFFF"/>
      </right>
      <top style="thick">
        <color rgb="FFFFFFFF"/>
      </top>
      <bottom style="thick">
        <color rgb="FFFFFFF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0" fontId="7" fillId="0" borderId="0"/>
    <xf numFmtId="0" fontId="9" fillId="0" borderId="0" applyNumberFormat="0" applyBorder="0">
      <alignment horizontal="left" vertical="top" wrapText="1"/>
    </xf>
  </cellStyleXfs>
  <cellXfs count="498">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164" fontId="2" fillId="0" borderId="0" xfId="1" applyNumberFormat="1" applyFont="1" applyFill="1" applyAlignment="1">
      <alignment horizontal="center" vertical="center"/>
    </xf>
    <xf numFmtId="4" fontId="2" fillId="0" borderId="0" xfId="0" applyNumberFormat="1" applyFont="1" applyFill="1" applyAlignment="1">
      <alignment horizontal="center" vertical="center"/>
    </xf>
    <xf numFmtId="0" fontId="3"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NumberFormat="1" applyFont="1" applyFill="1" applyAlignment="1" applyProtection="1">
      <alignment vertical="center"/>
      <protection locked="0"/>
    </xf>
    <xf numFmtId="0" fontId="6" fillId="0" borderId="0" xfId="0" applyNumberFormat="1" applyFont="1" applyFill="1" applyAlignment="1" applyProtection="1">
      <alignment horizontal="center" vertical="center" wrapText="1"/>
      <protection locked="0"/>
    </xf>
    <xf numFmtId="0" fontId="5" fillId="0" borderId="0" xfId="0" applyFont="1" applyFill="1" applyAlignment="1">
      <alignment horizontal="left" vertical="center" wrapText="1"/>
    </xf>
    <xf numFmtId="164" fontId="5" fillId="0" borderId="0" xfId="1" applyNumberFormat="1" applyFont="1" applyFill="1" applyAlignment="1">
      <alignment horizontal="center" vertical="center"/>
    </xf>
    <xf numFmtId="4" fontId="5"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3" applyNumberFormat="1"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164" fontId="8" fillId="0" borderId="0" xfId="1" applyNumberFormat="1" applyFont="1" applyFill="1" applyAlignment="1">
      <alignment horizontal="center" vertical="center"/>
    </xf>
    <xf numFmtId="4" fontId="8" fillId="0" borderId="0" xfId="0" applyNumberFormat="1" applyFont="1" applyFill="1" applyAlignment="1">
      <alignment horizontal="center" vertical="center"/>
    </xf>
    <xf numFmtId="0" fontId="8" fillId="0" borderId="0" xfId="0" applyFont="1" applyFill="1" applyAlignment="1">
      <alignment vertical="center"/>
    </xf>
    <xf numFmtId="0" fontId="11"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164" fontId="2" fillId="2" borderId="3" xfId="1"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164" fontId="2" fillId="2" borderId="3" xfId="1"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2" xfId="0" applyFont="1" applyFill="1" applyBorder="1" applyAlignment="1">
      <alignment horizontal="center" vertical="center"/>
    </xf>
    <xf numFmtId="0" fontId="11" fillId="2" borderId="2" xfId="2" applyFont="1" applyFill="1" applyBorder="1" applyAlignment="1" applyProtection="1">
      <alignment horizontal="left" vertical="center" wrapText="1"/>
      <protection locked="0"/>
    </xf>
    <xf numFmtId="0" fontId="11" fillId="2" borderId="2" xfId="2" applyFont="1" applyFill="1" applyBorder="1" applyAlignment="1" applyProtection="1">
      <alignment horizontal="center" vertical="center" wrapText="1"/>
      <protection locked="0"/>
    </xf>
    <xf numFmtId="164" fontId="11" fillId="2" borderId="3" xfId="1" applyNumberFormat="1" applyFont="1" applyFill="1" applyBorder="1" applyAlignment="1" applyProtection="1">
      <alignment horizontal="center" vertical="center" wrapText="1"/>
      <protection locked="0"/>
    </xf>
    <xf numFmtId="4" fontId="11" fillId="2" borderId="3" xfId="2" applyNumberFormat="1" applyFont="1" applyFill="1" applyBorder="1" applyAlignment="1" applyProtection="1">
      <alignment horizontal="center" vertical="center" wrapText="1"/>
      <protection locked="0"/>
    </xf>
    <xf numFmtId="0" fontId="11" fillId="2" borderId="3" xfId="2"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164" fontId="12" fillId="2" borderId="3" xfId="1" applyNumberFormat="1" applyFont="1" applyFill="1" applyBorder="1" applyAlignment="1">
      <alignment horizontal="center" vertical="center" wrapText="1"/>
    </xf>
    <xf numFmtId="4" fontId="12" fillId="2" borderId="3" xfId="0" applyNumberFormat="1" applyFont="1" applyFill="1" applyBorder="1" applyAlignment="1">
      <alignment horizontal="center" vertical="center" wrapText="1"/>
    </xf>
    <xf numFmtId="4" fontId="12" fillId="2" borderId="3"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6" xfId="0" applyFont="1" applyFill="1" applyBorder="1" applyAlignment="1">
      <alignment horizontal="center" vertical="center" wrapText="1"/>
    </xf>
    <xf numFmtId="164" fontId="2" fillId="2" borderId="11" xfId="1"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1" fillId="2" borderId="2" xfId="0" applyFont="1" applyFill="1" applyBorder="1" applyAlignment="1">
      <alignment horizontal="center" vertical="center"/>
    </xf>
    <xf numFmtId="164" fontId="11" fillId="2" borderId="2" xfId="1"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4" fontId="11" fillId="2" borderId="3" xfId="0" applyNumberFormat="1" applyFont="1" applyFill="1" applyBorder="1" applyAlignment="1">
      <alignment horizontal="center" vertical="center"/>
    </xf>
    <xf numFmtId="4" fontId="11" fillId="2" borderId="3"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8" fillId="0" borderId="0" xfId="0" applyNumberFormat="1" applyFont="1" applyFill="1" applyBorder="1" applyAlignment="1" applyProtection="1">
      <alignment horizontal="center" vertical="center"/>
    </xf>
    <xf numFmtId="0" fontId="11" fillId="2" borderId="3" xfId="0" applyFont="1" applyFill="1" applyBorder="1" applyAlignment="1">
      <alignment horizontal="center" vertical="center" wrapText="1"/>
    </xf>
    <xf numFmtId="164" fontId="11" fillId="2" borderId="3" xfId="1"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8" fillId="3" borderId="0" xfId="0" applyNumberFormat="1" applyFont="1" applyFill="1" applyBorder="1" applyAlignment="1" applyProtection="1">
      <alignment horizontal="center" vertical="center"/>
    </xf>
    <xf numFmtId="0" fontId="2" fillId="2" borderId="0" xfId="0" applyFont="1" applyFill="1" applyAlignment="1">
      <alignment vertical="center" wrapText="1"/>
    </xf>
    <xf numFmtId="4" fontId="2" fillId="2" borderId="3" xfId="0" applyNumberFormat="1" applyFont="1" applyFill="1" applyBorder="1" applyAlignment="1">
      <alignment horizontal="left" vertical="center" wrapText="1"/>
    </xf>
    <xf numFmtId="0" fontId="2" fillId="2" borderId="0" xfId="0" applyFont="1" applyFill="1" applyAlignment="1">
      <alignment horizontal="left" vertical="center" wrapText="1"/>
    </xf>
    <xf numFmtId="164" fontId="11" fillId="2" borderId="3" xfId="1" applyNumberFormat="1" applyFont="1" applyFill="1" applyBorder="1" applyAlignment="1">
      <alignment horizontal="center" vertical="center"/>
    </xf>
    <xf numFmtId="0" fontId="2" fillId="2" borderId="12" xfId="0" applyFont="1" applyFill="1" applyBorder="1" applyAlignment="1">
      <alignment horizontal="left" vertical="center" wrapText="1"/>
    </xf>
    <xf numFmtId="0" fontId="13" fillId="2" borderId="3" xfId="0" applyFont="1" applyFill="1" applyBorder="1" applyAlignment="1">
      <alignment vertical="center"/>
    </xf>
    <xf numFmtId="0" fontId="2" fillId="2" borderId="7" xfId="0"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11" fillId="2" borderId="3" xfId="0" applyFont="1" applyFill="1" applyBorder="1" applyAlignment="1">
      <alignment horizontal="left" vertical="center" wrapText="1"/>
    </xf>
    <xf numFmtId="0" fontId="2" fillId="2" borderId="3"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164" fontId="2" fillId="2" borderId="3" xfId="1" applyNumberFormat="1" applyFont="1" applyFill="1" applyBorder="1" applyAlignment="1" applyProtection="1">
      <alignment horizontal="center" vertical="center"/>
    </xf>
    <xf numFmtId="43" fontId="2" fillId="2" borderId="3" xfId="1" applyNumberFormat="1" applyFont="1" applyFill="1" applyBorder="1" applyAlignment="1" applyProtection="1">
      <alignment horizontal="center" vertical="center"/>
    </xf>
    <xf numFmtId="0" fontId="11" fillId="2" borderId="3" xfId="0" applyNumberFormat="1" applyFont="1" applyFill="1" applyBorder="1" applyAlignment="1" applyProtection="1">
      <alignment horizontal="center" vertical="center"/>
    </xf>
    <xf numFmtId="0" fontId="10" fillId="0" borderId="0" xfId="0" applyFont="1" applyFill="1" applyAlignment="1">
      <alignment horizontal="center" vertical="center"/>
    </xf>
    <xf numFmtId="0" fontId="2" fillId="2" borderId="2" xfId="0" applyNumberFormat="1" applyFont="1" applyFill="1" applyBorder="1" applyAlignment="1" applyProtection="1">
      <alignment horizontal="center" vertical="center" wrapText="1"/>
    </xf>
    <xf numFmtId="0" fontId="2" fillId="2" borderId="1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0" borderId="0"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164" fontId="2" fillId="2" borderId="6" xfId="1"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164" fontId="2" fillId="2" borderId="10" xfId="1" applyNumberFormat="1" applyFont="1" applyFill="1" applyBorder="1" applyAlignment="1">
      <alignment horizontal="center" vertical="center" wrapText="1"/>
    </xf>
    <xf numFmtId="0" fontId="2" fillId="2" borderId="10" xfId="0" applyFont="1" applyFill="1" applyBorder="1" applyAlignment="1">
      <alignment horizontal="center" vertical="center"/>
    </xf>
    <xf numFmtId="164" fontId="2" fillId="2" borderId="2" xfId="1" applyNumberFormat="1" applyFont="1" applyFill="1" applyBorder="1" applyAlignment="1">
      <alignment horizontal="center" vertical="center"/>
    </xf>
    <xf numFmtId="4" fontId="2" fillId="2" borderId="2" xfId="0" applyNumberFormat="1" applyFont="1" applyFill="1" applyBorder="1" applyAlignment="1">
      <alignment horizontal="center" vertical="center"/>
    </xf>
    <xf numFmtId="0" fontId="8" fillId="2" borderId="0" xfId="0" applyFont="1" applyFill="1" applyAlignment="1">
      <alignment horizontal="center" vertical="center"/>
    </xf>
    <xf numFmtId="0" fontId="8" fillId="4" borderId="0" xfId="0" applyNumberFormat="1" applyFont="1" applyFill="1" applyBorder="1" applyAlignment="1" applyProtection="1">
      <alignment horizontal="center" vertical="center"/>
    </xf>
    <xf numFmtId="4" fontId="2" fillId="2" borderId="3"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xf>
    <xf numFmtId="0" fontId="11" fillId="0" borderId="2" xfId="0" applyNumberFormat="1" applyFont="1" applyFill="1" applyBorder="1" applyAlignment="1" applyProtection="1">
      <alignment horizontal="center" vertical="center"/>
    </xf>
    <xf numFmtId="164" fontId="11" fillId="0" borderId="2" xfId="1" applyNumberFormat="1" applyFont="1" applyFill="1" applyBorder="1" applyAlignment="1" applyProtection="1">
      <alignment horizontal="center" vertical="center"/>
    </xf>
    <xf numFmtId="4"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NumberFormat="1" applyFont="1" applyFill="1" applyBorder="1" applyAlignment="1" applyProtection="1">
      <alignment horizontal="center" vertical="center"/>
    </xf>
    <xf numFmtId="164" fontId="11" fillId="0" borderId="3" xfId="1" applyNumberFormat="1" applyFont="1" applyFill="1" applyBorder="1" applyAlignment="1" applyProtection="1">
      <alignment horizontal="center"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pplyProtection="1">
      <alignment horizontal="center" vertical="center"/>
    </xf>
    <xf numFmtId="0" fontId="11" fillId="0" borderId="3" xfId="0" applyFont="1" applyFill="1" applyBorder="1" applyAlignment="1">
      <alignment horizontal="center" vertical="center" wrapText="1"/>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wrapText="1"/>
    </xf>
    <xf numFmtId="4" fontId="8" fillId="0" borderId="0" xfId="0" applyNumberFormat="1" applyFont="1" applyFill="1" applyBorder="1" applyAlignment="1">
      <alignment horizontal="center" vertical="center"/>
    </xf>
    <xf numFmtId="4" fontId="8" fillId="0" borderId="0" xfId="0" applyNumberFormat="1" applyFont="1" applyFill="1" applyBorder="1" applyAlignment="1" applyProtection="1">
      <alignment horizontal="center" vertical="center"/>
    </xf>
    <xf numFmtId="0" fontId="11" fillId="0" borderId="0" xfId="0" applyFont="1" applyFill="1" applyAlignment="1">
      <alignment horizontal="left" vertical="center"/>
    </xf>
    <xf numFmtId="0" fontId="4" fillId="0" borderId="0" xfId="0" applyFont="1" applyFill="1" applyAlignment="1">
      <alignment horizontal="left" vertical="center" wrapText="1"/>
    </xf>
    <xf numFmtId="0" fontId="3" fillId="0" borderId="0" xfId="0" applyFont="1" applyFill="1" applyAlignment="1">
      <alignment vertical="center" wrapText="1"/>
    </xf>
    <xf numFmtId="0" fontId="11" fillId="0" borderId="16"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xf numFmtId="4" fontId="2" fillId="0" borderId="16" xfId="0" applyNumberFormat="1" applyFont="1" applyFill="1" applyBorder="1" applyAlignment="1">
      <alignment horizontal="center" vertical="center"/>
    </xf>
    <xf numFmtId="0" fontId="2" fillId="0" borderId="16" xfId="0" applyFont="1" applyFill="1" applyBorder="1" applyAlignment="1">
      <alignment horizontal="center" vertical="center"/>
    </xf>
    <xf numFmtId="164" fontId="2" fillId="0" borderId="16" xfId="1" applyNumberFormat="1" applyFont="1" applyFill="1" applyBorder="1" applyAlignment="1">
      <alignment horizontal="center" vertical="center"/>
    </xf>
    <xf numFmtId="0" fontId="2" fillId="0" borderId="14"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xf>
    <xf numFmtId="164" fontId="2" fillId="0" borderId="14" xfId="1"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11" fillId="0" borderId="15" xfId="2" applyFont="1" applyFill="1" applyBorder="1" applyAlignment="1" applyProtection="1">
      <alignment horizontal="center" vertical="center" wrapText="1"/>
      <protection locked="0"/>
    </xf>
    <xf numFmtId="164" fontId="11" fillId="0" borderId="16" xfId="1" applyNumberFormat="1" applyFont="1" applyFill="1" applyBorder="1" applyAlignment="1" applyProtection="1">
      <alignment horizontal="center" vertical="center" wrapText="1"/>
      <protection locked="0"/>
    </xf>
    <xf numFmtId="4" fontId="11" fillId="0" borderId="16" xfId="2" applyNumberFormat="1" applyFont="1" applyFill="1" applyBorder="1" applyAlignment="1" applyProtection="1">
      <alignment horizontal="center" vertical="center" wrapText="1"/>
      <protection locked="0"/>
    </xf>
    <xf numFmtId="0" fontId="8" fillId="3" borderId="0" xfId="0" applyFont="1" applyFill="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left" vertical="center"/>
    </xf>
    <xf numFmtId="0" fontId="11" fillId="0" borderId="21" xfId="0" applyFont="1" applyFill="1" applyBorder="1" applyAlignment="1">
      <alignment horizontal="center" vertical="center"/>
    </xf>
    <xf numFmtId="164" fontId="11" fillId="0" borderId="21" xfId="1" applyNumberFormat="1" applyFont="1" applyFill="1" applyBorder="1" applyAlignment="1">
      <alignment horizontal="center" vertical="center"/>
    </xf>
    <xf numFmtId="4" fontId="11" fillId="0" borderId="21"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164" fontId="2" fillId="0" borderId="16" xfId="1"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wrapText="1"/>
    </xf>
    <xf numFmtId="164" fontId="11" fillId="0" borderId="16" xfId="1" applyNumberFormat="1" applyFont="1" applyFill="1" applyBorder="1" applyAlignment="1">
      <alignment horizontal="center" vertical="center" wrapText="1"/>
    </xf>
    <xf numFmtId="4" fontId="11" fillId="0" borderId="16" xfId="0" applyNumberFormat="1" applyFont="1" applyFill="1" applyBorder="1" applyAlignment="1">
      <alignment horizontal="center" vertical="center" wrapText="1"/>
    </xf>
    <xf numFmtId="4" fontId="2" fillId="0" borderId="14" xfId="0" applyNumberFormat="1"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xf>
    <xf numFmtId="164" fontId="2" fillId="0" borderId="24" xfId="1" applyNumberFormat="1" applyFont="1" applyFill="1" applyBorder="1" applyAlignment="1">
      <alignment horizontal="center" vertical="center"/>
    </xf>
    <xf numFmtId="0" fontId="2" fillId="0" borderId="24" xfId="0" applyFont="1" applyFill="1" applyBorder="1" applyAlignment="1">
      <alignment horizontal="center" vertical="center" wrapText="1"/>
    </xf>
    <xf numFmtId="4" fontId="2" fillId="0" borderId="16" xfId="0" applyNumberFormat="1" applyFont="1" applyFill="1" applyBorder="1" applyAlignment="1">
      <alignment horizontal="left" vertical="center" wrapText="1"/>
    </xf>
    <xf numFmtId="164" fontId="2" fillId="0" borderId="23" xfId="1"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164" fontId="11" fillId="0" borderId="15" xfId="1"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0" xfId="0" applyNumberFormat="1" applyFont="1" applyFill="1" applyAlignment="1">
      <alignment horizontal="center" vertical="center"/>
    </xf>
    <xf numFmtId="164" fontId="11" fillId="0" borderId="16" xfId="1" applyNumberFormat="1" applyFont="1" applyFill="1" applyBorder="1" applyAlignment="1">
      <alignment horizontal="center" vertical="center"/>
    </xf>
    <xf numFmtId="0" fontId="2" fillId="0" borderId="16"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6" xfId="0" applyNumberFormat="1" applyFont="1" applyFill="1" applyBorder="1" applyAlignment="1" applyProtection="1">
      <alignment horizontal="left" vertical="center" wrapText="1"/>
    </xf>
    <xf numFmtId="0" fontId="2" fillId="0" borderId="16" xfId="0" applyNumberFormat="1" applyFont="1" applyFill="1" applyBorder="1" applyAlignment="1" applyProtection="1">
      <alignment horizontal="center" vertical="center" wrapText="1"/>
    </xf>
    <xf numFmtId="164" fontId="2" fillId="0" borderId="16" xfId="1" applyNumberFormat="1" applyFont="1" applyFill="1" applyBorder="1" applyAlignment="1" applyProtection="1">
      <alignment horizontal="center" vertical="center"/>
    </xf>
    <xf numFmtId="43" fontId="2" fillId="0" borderId="16" xfId="1" applyNumberFormat="1" applyFont="1" applyFill="1" applyBorder="1" applyAlignment="1" applyProtection="1">
      <alignment horizontal="center" vertical="center"/>
    </xf>
    <xf numFmtId="0" fontId="11" fillId="0" borderId="16" xfId="0" applyNumberFormat="1" applyFont="1" applyFill="1" applyBorder="1" applyAlignment="1" applyProtection="1">
      <alignment horizontal="center" vertical="center"/>
    </xf>
    <xf numFmtId="164" fontId="2" fillId="0" borderId="14" xfId="1" applyNumberFormat="1" applyFont="1" applyFill="1" applyBorder="1" applyAlignment="1">
      <alignment horizontal="center" vertical="center" wrapText="1"/>
    </xf>
    <xf numFmtId="164" fontId="2" fillId="0" borderId="15" xfId="1"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164" fontId="2" fillId="0" borderId="25" xfId="1" applyNumberFormat="1" applyFont="1" applyFill="1" applyBorder="1" applyAlignment="1">
      <alignment horizontal="center" vertical="center" wrapText="1"/>
    </xf>
    <xf numFmtId="4" fontId="11" fillId="0" borderId="15" xfId="0" applyNumberFormat="1" applyFont="1" applyFill="1" applyBorder="1" applyAlignment="1">
      <alignment horizontal="center" vertical="center"/>
    </xf>
    <xf numFmtId="0" fontId="12" fillId="0" borderId="16" xfId="2" applyFont="1" applyFill="1" applyBorder="1" applyAlignment="1">
      <alignment vertical="center"/>
    </xf>
    <xf numFmtId="0" fontId="2" fillId="0" borderId="15"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vertical="center" wrapText="1"/>
    </xf>
    <xf numFmtId="4" fontId="2" fillId="0" borderId="15" xfId="0" applyNumberFormat="1" applyFont="1" applyFill="1" applyBorder="1" applyAlignment="1">
      <alignment horizontal="center" vertical="center" wrapText="1"/>
    </xf>
    <xf numFmtId="164" fontId="2" fillId="0" borderId="22" xfId="1" applyNumberFormat="1" applyFont="1" applyFill="1" applyBorder="1" applyAlignment="1">
      <alignment horizontal="center" vertical="center" wrapText="1"/>
    </xf>
    <xf numFmtId="0" fontId="2" fillId="0" borderId="22" xfId="0" applyFont="1" applyFill="1" applyBorder="1" applyAlignment="1">
      <alignment horizontal="center" vertical="center"/>
    </xf>
    <xf numFmtId="164" fontId="2" fillId="0" borderId="15" xfId="1"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164" fontId="11" fillId="0" borderId="0"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4" fontId="2" fillId="0" borderId="24"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wrapText="1"/>
    </xf>
    <xf numFmtId="0" fontId="2" fillId="0" borderId="19" xfId="0" applyFont="1" applyFill="1" applyBorder="1" applyAlignment="1">
      <alignment horizontal="left" vertical="center" wrapText="1"/>
    </xf>
    <xf numFmtId="0" fontId="12" fillId="0" borderId="16" xfId="2" applyFont="1" applyFill="1" applyBorder="1" applyAlignment="1">
      <alignment vertical="center" wrapText="1"/>
    </xf>
    <xf numFmtId="2" fontId="2" fillId="0" borderId="16" xfId="0" applyNumberFormat="1" applyFont="1" applyFill="1" applyBorder="1" applyAlignment="1">
      <alignment horizontal="center" vertical="center" wrapText="1"/>
    </xf>
    <xf numFmtId="0" fontId="2" fillId="0" borderId="14" xfId="0" applyNumberFormat="1" applyFont="1" applyFill="1" applyBorder="1" applyAlignment="1" applyProtection="1">
      <alignment horizontal="left" vertical="center" wrapText="1"/>
    </xf>
    <xf numFmtId="2" fontId="11" fillId="0" borderId="16" xfId="0" applyNumberFormat="1" applyFont="1" applyFill="1" applyBorder="1" applyAlignment="1" applyProtection="1">
      <alignment horizontal="center" vertical="center"/>
    </xf>
    <xf numFmtId="4" fontId="2" fillId="0" borderId="16" xfId="0" applyNumberFormat="1" applyFont="1" applyFill="1" applyBorder="1" applyAlignment="1" applyProtection="1">
      <alignment horizontal="center" vertical="center"/>
    </xf>
    <xf numFmtId="2" fontId="11" fillId="0" borderId="22" xfId="0" applyNumberFormat="1" applyFont="1" applyFill="1" applyBorder="1" applyAlignment="1" applyProtection="1">
      <alignment horizontal="center" vertical="center"/>
    </xf>
    <xf numFmtId="4" fontId="2" fillId="0" borderId="15" xfId="0" applyNumberFormat="1" applyFont="1" applyFill="1" applyBorder="1" applyAlignment="1" applyProtection="1">
      <alignment horizontal="center" vertical="center"/>
    </xf>
    <xf numFmtId="0" fontId="2" fillId="0" borderId="16" xfId="0" applyNumberFormat="1" applyFont="1" applyFill="1" applyBorder="1" applyAlignment="1" applyProtection="1">
      <alignment horizontal="center" vertical="center"/>
    </xf>
    <xf numFmtId="4" fontId="11" fillId="0" borderId="0"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6" fillId="0" borderId="0" xfId="0" applyFont="1" applyFill="1" applyAlignment="1">
      <alignment horizontal="left" vertical="center"/>
    </xf>
    <xf numFmtId="0" fontId="15" fillId="0" borderId="0" xfId="0" applyFont="1" applyFill="1" applyAlignment="1">
      <alignment horizontal="left" vertical="center" wrapText="1"/>
    </xf>
    <xf numFmtId="0" fontId="17" fillId="0" borderId="27" xfId="0" applyFont="1" applyFill="1" applyBorder="1" applyAlignment="1">
      <alignment vertical="top" wrapText="1"/>
    </xf>
    <xf numFmtId="0" fontId="11" fillId="0" borderId="0" xfId="0" applyFont="1" applyFill="1" applyAlignment="1">
      <alignment horizontal="left" vertical="center" wrapText="1"/>
    </xf>
    <xf numFmtId="4" fontId="8" fillId="0" borderId="0" xfId="0" applyNumberFormat="1" applyFont="1" applyFill="1" applyAlignment="1">
      <alignment horizontal="center" vertical="center" wrapText="1"/>
    </xf>
    <xf numFmtId="0" fontId="2" fillId="5" borderId="16" xfId="0" applyFont="1" applyFill="1" applyBorder="1" applyAlignment="1">
      <alignment horizontal="center" vertical="center" wrapText="1"/>
    </xf>
    <xf numFmtId="4" fontId="2" fillId="5" borderId="16" xfId="0" applyNumberFormat="1" applyFont="1" applyFill="1" applyBorder="1" applyAlignment="1">
      <alignment horizontal="center" vertical="center"/>
    </xf>
    <xf numFmtId="0" fontId="2" fillId="5" borderId="16" xfId="0" applyFont="1" applyFill="1" applyBorder="1" applyAlignment="1">
      <alignment horizontal="center" vertical="center"/>
    </xf>
    <xf numFmtId="0" fontId="8" fillId="5" borderId="0" xfId="0" applyFont="1" applyFill="1" applyAlignment="1">
      <alignment horizontal="center" vertical="center"/>
    </xf>
    <xf numFmtId="0" fontId="2" fillId="5" borderId="16" xfId="0" applyFont="1" applyFill="1" applyBorder="1" applyAlignment="1">
      <alignment horizontal="left" vertical="center" wrapText="1"/>
    </xf>
    <xf numFmtId="164" fontId="2" fillId="5" borderId="16" xfId="1" applyNumberFormat="1" applyFont="1" applyFill="1" applyBorder="1" applyAlignment="1">
      <alignment horizontal="center" vertical="center" wrapText="1"/>
    </xf>
    <xf numFmtId="4" fontId="2" fillId="5" borderId="16" xfId="0" applyNumberFormat="1" applyFont="1" applyFill="1" applyBorder="1" applyAlignment="1">
      <alignment horizontal="center" vertical="center" wrapText="1"/>
    </xf>
    <xf numFmtId="4" fontId="12" fillId="5" borderId="16" xfId="0" applyNumberFormat="1" applyFont="1" applyFill="1" applyBorder="1" applyAlignment="1">
      <alignment horizontal="center" vertical="center"/>
    </xf>
    <xf numFmtId="0" fontId="2" fillId="0" borderId="28"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28" xfId="0" applyFont="1" applyFill="1" applyBorder="1" applyAlignment="1">
      <alignment horizontal="left" vertical="center" wrapText="1"/>
    </xf>
    <xf numFmtId="164" fontId="2" fillId="0" borderId="28" xfId="1"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4" fontId="2" fillId="5" borderId="28" xfId="0"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protection hidden="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7" xfId="2" applyFont="1" applyFill="1" applyBorder="1" applyAlignment="1" applyProtection="1">
      <alignment horizontal="center" vertical="center" wrapText="1"/>
      <protection locked="0"/>
    </xf>
    <xf numFmtId="0" fontId="11" fillId="0" borderId="18" xfId="2"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xf>
    <xf numFmtId="0" fontId="11" fillId="0" borderId="16" xfId="0" applyFont="1" applyFill="1" applyBorder="1" applyAlignment="1">
      <alignment horizontal="center" vertical="center" wrapText="1"/>
    </xf>
    <xf numFmtId="164" fontId="11" fillId="0" borderId="15" xfId="1"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wrapText="1"/>
    </xf>
    <xf numFmtId="0" fontId="12" fillId="0" borderId="16" xfId="0" applyFont="1" applyFill="1" applyBorder="1" applyAlignment="1">
      <alignment horizontal="center" vertical="center" wrapText="1"/>
    </xf>
    <xf numFmtId="164" fontId="12" fillId="0" borderId="16" xfId="1" applyNumberFormat="1" applyFont="1" applyFill="1" applyBorder="1" applyAlignment="1">
      <alignment horizontal="center" vertical="center" wrapText="1"/>
    </xf>
    <xf numFmtId="4" fontId="12" fillId="0" borderId="16"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16" xfId="0" applyFont="1" applyFill="1" applyBorder="1" applyAlignment="1">
      <alignment vertical="center"/>
    </xf>
    <xf numFmtId="4" fontId="2" fillId="0" borderId="14" xfId="0" applyNumberFormat="1" applyFont="1" applyFill="1" applyBorder="1" applyAlignment="1">
      <alignment horizontal="center" vertical="center"/>
    </xf>
    <xf numFmtId="164" fontId="2" fillId="0" borderId="15" xfId="1" applyNumberFormat="1" applyFont="1" applyFill="1" applyBorder="1" applyAlignment="1">
      <alignment horizontal="center" vertical="center"/>
    </xf>
    <xf numFmtId="0" fontId="12" fillId="0" borderId="16" xfId="0" applyFont="1" applyFill="1" applyBorder="1" applyAlignment="1">
      <alignment horizontal="center" vertical="center"/>
    </xf>
    <xf numFmtId="0" fontId="12" fillId="0" borderId="16"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18" fillId="0" borderId="28" xfId="0" applyFont="1" applyFill="1" applyBorder="1" applyAlignment="1">
      <alignment horizontal="left"/>
    </xf>
    <xf numFmtId="0" fontId="18" fillId="0" borderId="28" xfId="0" applyFont="1" applyFill="1" applyBorder="1" applyAlignment="1">
      <alignment horizontal="left" wrapText="1"/>
    </xf>
    <xf numFmtId="0" fontId="18" fillId="0" borderId="28" xfId="0" applyFont="1" applyFill="1" applyBorder="1" applyAlignment="1">
      <alignment horizontal="left" vertical="center" wrapText="1"/>
    </xf>
    <xf numFmtId="0" fontId="18" fillId="0" borderId="28" xfId="0" applyFont="1" applyFill="1" applyBorder="1" applyAlignment="1">
      <alignment horizontal="left" vertical="top" wrapText="1"/>
    </xf>
    <xf numFmtId="0" fontId="18" fillId="0" borderId="29"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28" xfId="0" applyFont="1" applyFill="1" applyBorder="1" applyAlignment="1">
      <alignment vertical="top" wrapText="1"/>
    </xf>
    <xf numFmtId="0" fontId="19" fillId="0" borderId="28" xfId="0" applyFont="1" applyFill="1" applyBorder="1" applyAlignment="1">
      <alignment wrapText="1"/>
    </xf>
    <xf numFmtId="0" fontId="18" fillId="0" borderId="28" xfId="0" applyFont="1" applyFill="1" applyBorder="1" applyAlignment="1">
      <alignment vertical="center"/>
    </xf>
    <xf numFmtId="0" fontId="18" fillId="0" borderId="28" xfId="0" applyFont="1" applyFill="1" applyBorder="1" applyAlignment="1">
      <alignment vertical="center" wrapText="1"/>
    </xf>
    <xf numFmtId="0" fontId="19" fillId="0" borderId="28" xfId="0" applyFont="1" applyFill="1" applyBorder="1"/>
    <xf numFmtId="0" fontId="18" fillId="0" borderId="28" xfId="0" applyFont="1" applyFill="1" applyBorder="1" applyAlignment="1">
      <alignment wrapText="1"/>
    </xf>
    <xf numFmtId="0" fontId="12" fillId="0" borderId="28" xfId="0" applyFont="1" applyFill="1" applyBorder="1" applyAlignment="1">
      <alignment vertical="top" wrapText="1"/>
    </xf>
    <xf numFmtId="4" fontId="2" fillId="0" borderId="28" xfId="0" applyNumberFormat="1" applyFont="1" applyFill="1" applyBorder="1" applyAlignment="1">
      <alignment horizontal="center" vertical="center"/>
    </xf>
    <xf numFmtId="4" fontId="2" fillId="5" borderId="28" xfId="0" applyNumberFormat="1" applyFont="1" applyFill="1" applyBorder="1" applyAlignment="1">
      <alignment horizontal="center" vertical="center"/>
    </xf>
    <xf numFmtId="4" fontId="2" fillId="5" borderId="24" xfId="0" applyNumberFormat="1" applyFont="1" applyFill="1" applyBorder="1" applyAlignment="1">
      <alignment horizontal="center" vertical="center"/>
    </xf>
    <xf numFmtId="0" fontId="2" fillId="5" borderId="28" xfId="0" applyFont="1" applyFill="1" applyBorder="1" applyAlignment="1">
      <alignment horizontal="center" vertical="center"/>
    </xf>
    <xf numFmtId="0" fontId="2" fillId="5" borderId="28" xfId="0" applyFont="1" applyFill="1" applyBorder="1" applyAlignment="1">
      <alignment horizontal="left" vertical="center" wrapText="1"/>
    </xf>
    <xf numFmtId="0" fontId="2" fillId="5" borderId="28" xfId="0" applyFont="1" applyFill="1" applyBorder="1" applyAlignment="1">
      <alignment horizontal="center" vertical="center" wrapText="1"/>
    </xf>
    <xf numFmtId="164" fontId="2" fillId="5" borderId="28" xfId="1" applyNumberFormat="1" applyFont="1" applyFill="1" applyBorder="1" applyAlignment="1">
      <alignment horizontal="center" vertical="center" wrapText="1"/>
    </xf>
    <xf numFmtId="0" fontId="2" fillId="3" borderId="28" xfId="0" applyFont="1" applyFill="1" applyBorder="1" applyAlignment="1">
      <alignment horizontal="center" vertical="center"/>
    </xf>
    <xf numFmtId="0" fontId="11" fillId="0" borderId="17" xfId="2" applyFont="1" applyFill="1" applyBorder="1" applyAlignment="1" applyProtection="1">
      <alignment horizontal="center" vertical="center" wrapText="1"/>
      <protection locked="0"/>
    </xf>
    <xf numFmtId="0" fontId="11" fillId="0" borderId="18" xfId="2" applyFont="1" applyFill="1" applyBorder="1" applyAlignment="1" applyProtection="1">
      <alignment horizontal="center" vertical="center" wrapText="1"/>
      <protection locked="0"/>
    </xf>
    <xf numFmtId="164" fontId="11" fillId="0" borderId="15" xfId="1" applyNumberFormat="1" applyFont="1" applyFill="1" applyBorder="1" applyAlignment="1">
      <alignment horizontal="center" vertical="center" wrapText="1"/>
    </xf>
    <xf numFmtId="0" fontId="2" fillId="5" borderId="14" xfId="0" applyFont="1" applyFill="1" applyBorder="1" applyAlignment="1">
      <alignment horizontal="left" vertical="center" wrapText="1"/>
    </xf>
    <xf numFmtId="164" fontId="2" fillId="5" borderId="14" xfId="1" applyNumberFormat="1" applyFont="1" applyFill="1" applyBorder="1" applyAlignment="1">
      <alignment horizontal="center" vertical="center" wrapText="1"/>
    </xf>
    <xf numFmtId="4" fontId="11" fillId="0" borderId="28" xfId="0" applyNumberFormat="1" applyFont="1" applyFill="1" applyBorder="1" applyAlignment="1">
      <alignment horizontal="center" vertical="center"/>
    </xf>
    <xf numFmtId="4" fontId="2" fillId="0" borderId="0" xfId="0" applyNumberFormat="1" applyFont="1" applyFill="1" applyBorder="1" applyAlignment="1" applyProtection="1">
      <alignment horizontal="center" vertical="center"/>
    </xf>
    <xf numFmtId="0" fontId="12" fillId="0" borderId="28" xfId="2" applyFont="1" applyFill="1" applyBorder="1" applyAlignment="1">
      <alignment vertical="center"/>
    </xf>
    <xf numFmtId="0" fontId="2" fillId="0" borderId="28" xfId="0" applyFont="1" applyFill="1" applyBorder="1" applyAlignment="1">
      <alignment vertical="center" wrapText="1"/>
    </xf>
    <xf numFmtId="0" fontId="11" fillId="0" borderId="28" xfId="0" applyFont="1" applyFill="1" applyBorder="1" applyAlignment="1">
      <alignment horizontal="center" vertical="center"/>
    </xf>
    <xf numFmtId="164" fontId="11" fillId="0" borderId="28" xfId="1" applyNumberFormat="1" applyFont="1" applyFill="1" applyBorder="1" applyAlignment="1">
      <alignment horizontal="center" vertical="center"/>
    </xf>
    <xf numFmtId="164" fontId="2" fillId="0" borderId="28" xfId="1" applyNumberFormat="1"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4" fontId="11" fillId="0" borderId="28" xfId="0" applyNumberFormat="1" applyFont="1" applyFill="1" applyBorder="1" applyAlignment="1">
      <alignment horizontal="center" vertical="center" wrapText="1"/>
    </xf>
    <xf numFmtId="0" fontId="8" fillId="5" borderId="0" xfId="0" applyNumberFormat="1" applyFont="1" applyFill="1" applyBorder="1" applyAlignment="1" applyProtection="1">
      <alignment horizontal="center" vertical="center"/>
    </xf>
    <xf numFmtId="164" fontId="11" fillId="0" borderId="28" xfId="1" applyNumberFormat="1"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8" xfId="0" applyFont="1" applyFill="1" applyBorder="1" applyAlignment="1">
      <alignment horizontal="center" vertical="center"/>
    </xf>
    <xf numFmtId="0" fontId="2" fillId="6" borderId="14" xfId="0" applyFont="1" applyFill="1" applyBorder="1" applyAlignment="1">
      <alignment horizontal="left" vertical="center" wrapText="1"/>
    </xf>
    <xf numFmtId="164" fontId="2" fillId="6" borderId="28" xfId="1" applyNumberFormat="1" applyFont="1" applyFill="1" applyBorder="1" applyAlignment="1">
      <alignment horizontal="center" vertical="center" wrapText="1"/>
    </xf>
    <xf numFmtId="4" fontId="2" fillId="6" borderId="28" xfId="0" applyNumberFormat="1" applyFont="1" applyFill="1" applyBorder="1" applyAlignment="1">
      <alignment horizontal="center" vertical="center" wrapText="1"/>
    </xf>
    <xf numFmtId="0" fontId="8" fillId="6" borderId="0" xfId="0" applyNumberFormat="1" applyFont="1" applyFill="1" applyBorder="1" applyAlignment="1" applyProtection="1">
      <alignment horizontal="center" vertical="center"/>
    </xf>
    <xf numFmtId="0" fontId="18" fillId="0" borderId="28" xfId="0" applyFont="1" applyBorder="1" applyAlignment="1">
      <alignment horizontal="left"/>
    </xf>
    <xf numFmtId="0" fontId="18" fillId="0" borderId="28" xfId="0" applyFont="1" applyBorder="1" applyAlignment="1">
      <alignment horizontal="left" wrapText="1"/>
    </xf>
    <xf numFmtId="0" fontId="18" fillId="0" borderId="28" xfId="0" applyFont="1" applyBorder="1" applyAlignment="1">
      <alignment horizontal="left" vertical="center" wrapText="1"/>
    </xf>
    <xf numFmtId="0" fontId="18" fillId="0" borderId="28" xfId="0" applyFont="1" applyBorder="1" applyAlignment="1">
      <alignment horizontal="left" vertical="top" wrapText="1"/>
    </xf>
    <xf numFmtId="0" fontId="18" fillId="0" borderId="29" xfId="0" applyFont="1" applyBorder="1" applyAlignment="1">
      <alignment horizontal="left" vertical="center" wrapText="1"/>
    </xf>
    <xf numFmtId="0" fontId="18" fillId="0" borderId="14" xfId="0" applyFont="1" applyBorder="1" applyAlignment="1">
      <alignment horizontal="left" vertical="center" wrapText="1"/>
    </xf>
    <xf numFmtId="0" fontId="18" fillId="6" borderId="28" xfId="0" applyFont="1" applyFill="1" applyBorder="1" applyAlignment="1">
      <alignment vertical="top" wrapText="1"/>
    </xf>
    <xf numFmtId="0" fontId="19" fillId="0" borderId="28" xfId="0" applyFont="1" applyBorder="1" applyAlignment="1">
      <alignment wrapText="1"/>
    </xf>
    <xf numFmtId="0" fontId="18" fillId="0" borderId="28" xfId="0" applyFont="1" applyBorder="1" applyAlignment="1">
      <alignment vertical="center"/>
    </xf>
    <xf numFmtId="0" fontId="18" fillId="0" borderId="28" xfId="0" applyFont="1" applyBorder="1" applyAlignment="1">
      <alignment vertical="center" wrapText="1"/>
    </xf>
    <xf numFmtId="0" fontId="19" fillId="0" borderId="28" xfId="0" applyFont="1" applyBorder="1"/>
    <xf numFmtId="0" fontId="18" fillId="0" borderId="28" xfId="0" applyFont="1" applyBorder="1" applyAlignment="1">
      <alignment wrapText="1"/>
    </xf>
    <xf numFmtId="0" fontId="18" fillId="0" borderId="28" xfId="0" applyFont="1" applyBorder="1" applyAlignment="1">
      <alignment vertical="top" wrapText="1"/>
    </xf>
    <xf numFmtId="0" fontId="12" fillId="0" borderId="28" xfId="2" applyFont="1" applyFill="1" applyBorder="1" applyAlignment="1">
      <alignment vertical="center" wrapText="1"/>
    </xf>
    <xf numFmtId="0" fontId="2" fillId="6" borderId="28" xfId="0" applyFont="1" applyFill="1" applyBorder="1" applyAlignment="1">
      <alignment horizontal="left" vertical="center" wrapText="1"/>
    </xf>
    <xf numFmtId="0" fontId="2" fillId="6" borderId="24"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2" fillId="7" borderId="28" xfId="0" applyFont="1" applyFill="1" applyBorder="1" applyAlignment="1">
      <alignment vertical="top" wrapText="1"/>
    </xf>
    <xf numFmtId="2" fontId="2" fillId="6" borderId="28" xfId="0" applyNumberFormat="1" applyFont="1" applyFill="1" applyBorder="1" applyAlignment="1">
      <alignment horizontal="center" vertical="center" wrapText="1"/>
    </xf>
    <xf numFmtId="0" fontId="10" fillId="6" borderId="0" xfId="0" applyFont="1" applyFill="1" applyAlignment="1">
      <alignment horizontal="center" vertical="center"/>
    </xf>
    <xf numFmtId="2" fontId="2" fillId="0" borderId="28" xfId="0" applyNumberFormat="1" applyFont="1" applyFill="1" applyBorder="1" applyAlignment="1">
      <alignment horizontal="center" vertical="center" wrapText="1"/>
    </xf>
    <xf numFmtId="2" fontId="11" fillId="0" borderId="28" xfId="0" applyNumberFormat="1" applyFont="1" applyFill="1" applyBorder="1" applyAlignment="1" applyProtection="1">
      <alignment horizontal="center" vertical="center"/>
    </xf>
    <xf numFmtId="0" fontId="2" fillId="0" borderId="28" xfId="0" applyNumberFormat="1" applyFont="1" applyFill="1" applyBorder="1" applyAlignment="1" applyProtection="1">
      <alignment horizontal="left" vertical="center" wrapText="1"/>
    </xf>
    <xf numFmtId="0" fontId="2" fillId="0" borderId="28" xfId="0" applyNumberFormat="1" applyFont="1" applyFill="1" applyBorder="1" applyAlignment="1" applyProtection="1">
      <alignment horizontal="center" vertical="center"/>
    </xf>
    <xf numFmtId="164" fontId="2" fillId="0" borderId="28" xfId="1" applyNumberFormat="1" applyFont="1" applyFill="1" applyBorder="1" applyAlignment="1" applyProtection="1">
      <alignment horizontal="center" vertical="center"/>
    </xf>
    <xf numFmtId="4" fontId="2" fillId="0" borderId="28" xfId="0" applyNumberFormat="1" applyFont="1" applyFill="1" applyBorder="1" applyAlignment="1" applyProtection="1">
      <alignment horizontal="center" vertical="center"/>
    </xf>
    <xf numFmtId="4" fontId="2" fillId="0" borderId="28" xfId="0" applyNumberFormat="1" applyFont="1" applyFill="1" applyBorder="1" applyAlignment="1">
      <alignment horizontal="left" vertical="center" wrapText="1"/>
    </xf>
    <xf numFmtId="0" fontId="8" fillId="6" borderId="0" xfId="0" applyFont="1" applyFill="1" applyAlignment="1">
      <alignment horizontal="center" vertical="center"/>
    </xf>
    <xf numFmtId="0" fontId="8" fillId="6" borderId="0" xfId="0" applyFont="1" applyFill="1" applyAlignment="1">
      <alignment horizontal="left" vertical="center" wrapText="1"/>
    </xf>
    <xf numFmtId="0" fontId="8" fillId="6" borderId="0" xfId="0" applyFont="1" applyFill="1" applyAlignment="1">
      <alignment horizontal="center" vertical="center" wrapText="1"/>
    </xf>
    <xf numFmtId="164" fontId="8" fillId="6" borderId="0" xfId="1" applyNumberFormat="1" applyFont="1" applyFill="1" applyAlignment="1">
      <alignment horizontal="center" vertical="center"/>
    </xf>
    <xf numFmtId="4" fontId="8" fillId="6" borderId="0" xfId="0" applyNumberFormat="1" applyFont="1" applyFill="1" applyAlignment="1">
      <alignment horizontal="center" vertical="center"/>
    </xf>
    <xf numFmtId="0" fontId="8" fillId="6" borderId="0" xfId="0" applyFont="1" applyFill="1" applyBorder="1" applyAlignment="1">
      <alignment horizontal="center" vertical="center"/>
    </xf>
    <xf numFmtId="0" fontId="10" fillId="6" borderId="0" xfId="3" applyNumberFormat="1" applyFont="1" applyFill="1" applyBorder="1" applyAlignment="1">
      <alignment horizontal="left" vertical="center" wrapText="1"/>
    </xf>
    <xf numFmtId="0" fontId="8" fillId="6" borderId="0" xfId="0" applyFont="1" applyFill="1" applyAlignment="1">
      <alignment vertical="center"/>
    </xf>
    <xf numFmtId="0" fontId="8" fillId="6" borderId="0" xfId="0" applyFont="1" applyFill="1" applyBorder="1" applyAlignment="1">
      <alignment horizontal="center" vertical="center" wrapText="1"/>
    </xf>
    <xf numFmtId="0" fontId="8" fillId="6" borderId="0" xfId="0" applyNumberFormat="1" applyFont="1" applyFill="1" applyBorder="1" applyAlignment="1" applyProtection="1">
      <alignment horizontal="left" vertical="center"/>
    </xf>
    <xf numFmtId="4" fontId="8" fillId="6" borderId="0" xfId="0" applyNumberFormat="1" applyFont="1" applyFill="1" applyBorder="1" applyAlignment="1">
      <alignment horizontal="center" vertical="center"/>
    </xf>
    <xf numFmtId="4" fontId="8" fillId="6" borderId="0" xfId="0" applyNumberFormat="1" applyFont="1" applyFill="1" applyBorder="1" applyAlignment="1" applyProtection="1">
      <alignment horizontal="center" vertical="center"/>
    </xf>
    <xf numFmtId="4" fontId="8" fillId="6" borderId="0" xfId="0" applyNumberFormat="1" applyFont="1" applyFill="1" applyAlignment="1">
      <alignment horizontal="center" vertical="center" wrapText="1"/>
    </xf>
    <xf numFmtId="0" fontId="10" fillId="6" borderId="0" xfId="0" applyNumberFormat="1" applyFont="1" applyFill="1" applyAlignment="1" applyProtection="1">
      <alignment vertical="center"/>
      <protection locked="0"/>
    </xf>
    <xf numFmtId="0" fontId="10" fillId="6" borderId="0" xfId="0" applyNumberFormat="1" applyFont="1" applyFill="1" applyBorder="1" applyAlignment="1" applyProtection="1">
      <alignment horizontal="center" vertical="center" wrapText="1"/>
      <protection hidden="1"/>
    </xf>
    <xf numFmtId="0" fontId="22" fillId="6" borderId="28" xfId="0" applyFont="1" applyFill="1" applyBorder="1" applyAlignment="1">
      <alignment horizontal="center" vertical="center" wrapText="1"/>
    </xf>
    <xf numFmtId="164" fontId="22" fillId="6" borderId="28" xfId="1" applyNumberFormat="1" applyFont="1" applyFill="1" applyBorder="1" applyAlignment="1">
      <alignment horizontal="center" vertical="center" wrapText="1"/>
    </xf>
    <xf numFmtId="4" fontId="22" fillId="6" borderId="28" xfId="0" applyNumberFormat="1" applyFont="1" applyFill="1" applyBorder="1" applyAlignment="1">
      <alignment horizontal="center" vertical="center" wrapText="1"/>
    </xf>
    <xf numFmtId="4" fontId="22" fillId="6" borderId="28" xfId="0" applyNumberFormat="1" applyFont="1" applyFill="1" applyBorder="1" applyAlignment="1">
      <alignment horizontal="center" vertical="center"/>
    </xf>
    <xf numFmtId="0" fontId="22" fillId="6" borderId="28" xfId="0" applyFont="1" applyFill="1" applyBorder="1" applyAlignment="1">
      <alignment horizontal="center" vertical="center"/>
    </xf>
    <xf numFmtId="0" fontId="22" fillId="6" borderId="28" xfId="0" applyFont="1" applyFill="1" applyBorder="1" applyAlignment="1">
      <alignment horizontal="left" vertical="center" wrapText="1"/>
    </xf>
    <xf numFmtId="0" fontId="10" fillId="6" borderId="0" xfId="0" applyNumberFormat="1" applyFont="1" applyFill="1" applyBorder="1" applyAlignment="1" applyProtection="1">
      <alignment horizontal="center" vertical="center"/>
    </xf>
    <xf numFmtId="0" fontId="22" fillId="6" borderId="28" xfId="2" applyFont="1" applyFill="1" applyBorder="1" applyAlignment="1">
      <alignment vertical="center"/>
    </xf>
    <xf numFmtId="0" fontId="22" fillId="6" borderId="28" xfId="2" applyFont="1" applyFill="1" applyBorder="1" applyAlignment="1">
      <alignment vertical="center" wrapText="1"/>
    </xf>
    <xf numFmtId="0" fontId="22" fillId="6" borderId="28" xfId="0" applyFont="1" applyFill="1" applyBorder="1" applyAlignment="1">
      <alignment vertical="top" wrapText="1"/>
    </xf>
    <xf numFmtId="0" fontId="23" fillId="6" borderId="0" xfId="0" applyNumberFormat="1" applyFont="1" applyFill="1" applyBorder="1" applyAlignment="1" applyProtection="1">
      <alignment horizontal="left" vertical="center"/>
    </xf>
    <xf numFmtId="0" fontId="10" fillId="6" borderId="0" xfId="0" applyFont="1" applyFill="1" applyAlignment="1">
      <alignment horizontal="left" vertical="center"/>
    </xf>
    <xf numFmtId="0" fontId="24" fillId="6" borderId="27" xfId="0" applyFont="1" applyFill="1" applyBorder="1" applyAlignment="1">
      <alignment vertical="top" wrapText="1"/>
    </xf>
    <xf numFmtId="0" fontId="10" fillId="6" borderId="0" xfId="0" applyFont="1" applyFill="1" applyAlignment="1">
      <alignment horizontal="left" vertical="center" wrapText="1"/>
    </xf>
    <xf numFmtId="0" fontId="25" fillId="6" borderId="28" xfId="0" applyFont="1" applyFill="1" applyBorder="1" applyAlignment="1">
      <alignment horizontal="center" vertical="center"/>
    </xf>
    <xf numFmtId="164" fontId="22" fillId="6" borderId="28" xfId="1" applyNumberFormat="1" applyFont="1" applyFill="1" applyBorder="1" applyAlignment="1">
      <alignment horizontal="center" vertical="center"/>
    </xf>
    <xf numFmtId="0" fontId="22" fillId="6" borderId="28" xfId="0" applyFont="1" applyFill="1" applyBorder="1" applyAlignment="1">
      <alignment vertical="center" wrapText="1"/>
    </xf>
    <xf numFmtId="0" fontId="25" fillId="6" borderId="28" xfId="2" applyFont="1" applyFill="1" applyBorder="1" applyAlignment="1" applyProtection="1">
      <alignment horizontal="center" vertical="center" wrapText="1"/>
      <protection locked="0"/>
    </xf>
    <xf numFmtId="164" fontId="25" fillId="6" borderId="28" xfId="1" applyNumberFormat="1" applyFont="1" applyFill="1" applyBorder="1" applyAlignment="1" applyProtection="1">
      <alignment horizontal="center" vertical="center" wrapText="1"/>
      <protection locked="0"/>
    </xf>
    <xf numFmtId="4" fontId="25" fillId="6" borderId="28" xfId="2" applyNumberFormat="1" applyFont="1" applyFill="1" applyBorder="1" applyAlignment="1" applyProtection="1">
      <alignment horizontal="center" vertical="center" wrapText="1"/>
      <protection locked="0"/>
    </xf>
    <xf numFmtId="4" fontId="22" fillId="6" borderId="0" xfId="0" applyNumberFormat="1" applyFont="1" applyFill="1" applyAlignment="1">
      <alignment horizontal="center" vertical="center"/>
    </xf>
    <xf numFmtId="0" fontId="22" fillId="6" borderId="0" xfId="0" applyFont="1" applyFill="1" applyAlignment="1">
      <alignment horizontal="left" vertical="center"/>
    </xf>
    <xf numFmtId="0" fontId="22" fillId="6" borderId="28" xfId="0" applyFont="1" applyFill="1" applyBorder="1" applyAlignment="1">
      <alignment horizontal="left" vertical="center"/>
    </xf>
    <xf numFmtId="0" fontId="22" fillId="6" borderId="28" xfId="0" applyFont="1" applyFill="1" applyBorder="1" applyAlignment="1">
      <alignment vertical="center"/>
    </xf>
    <xf numFmtId="0" fontId="22" fillId="6" borderId="28" xfId="0" applyNumberFormat="1" applyFont="1" applyFill="1" applyBorder="1" applyAlignment="1" applyProtection="1">
      <alignment horizontal="center" vertical="center"/>
    </xf>
    <xf numFmtId="164" fontId="25" fillId="6" borderId="28" xfId="1" applyNumberFormat="1" applyFont="1" applyFill="1" applyBorder="1" applyAlignment="1">
      <alignment horizontal="center" vertical="center"/>
    </xf>
    <xf numFmtId="4" fontId="25" fillId="6" borderId="28" xfId="0" applyNumberFormat="1" applyFont="1" applyFill="1" applyBorder="1" applyAlignment="1">
      <alignment horizontal="center" vertical="center"/>
    </xf>
    <xf numFmtId="4" fontId="22" fillId="6" borderId="28" xfId="0" applyNumberFormat="1" applyFont="1" applyFill="1" applyBorder="1" applyAlignment="1" applyProtection="1">
      <alignment horizontal="center" vertical="center"/>
    </xf>
    <xf numFmtId="0" fontId="22" fillId="6" borderId="28" xfId="0" applyFont="1" applyFill="1" applyBorder="1" applyAlignment="1">
      <alignment horizontal="left" vertical="top" wrapText="1"/>
    </xf>
    <xf numFmtId="164" fontId="22" fillId="6" borderId="28" xfId="1" applyNumberFormat="1" applyFont="1" applyFill="1" applyBorder="1" applyAlignment="1">
      <alignment horizontal="left" vertical="top" wrapText="1"/>
    </xf>
    <xf numFmtId="4" fontId="22" fillId="6" borderId="28" xfId="0" applyNumberFormat="1" applyFont="1" applyFill="1" applyBorder="1" applyAlignment="1">
      <alignment horizontal="left" vertical="top" wrapText="1"/>
    </xf>
    <xf numFmtId="4" fontId="22" fillId="6" borderId="28" xfId="0" applyNumberFormat="1" applyFont="1" applyFill="1" applyBorder="1" applyAlignment="1" applyProtection="1">
      <alignment horizontal="left" vertical="top"/>
    </xf>
    <xf numFmtId="164" fontId="22" fillId="6" borderId="28" xfId="1" applyNumberFormat="1" applyFont="1" applyFill="1" applyBorder="1" applyAlignment="1">
      <alignment vertical="center"/>
    </xf>
    <xf numFmtId="0" fontId="25" fillId="6" borderId="28" xfId="0" applyFont="1" applyFill="1" applyBorder="1" applyAlignment="1">
      <alignment horizontal="center" vertical="center" wrapText="1"/>
    </xf>
    <xf numFmtId="0" fontId="25" fillId="6" borderId="28" xfId="0" applyFont="1" applyFill="1" applyBorder="1" applyAlignment="1">
      <alignment horizontal="left" vertical="center" wrapText="1"/>
    </xf>
    <xf numFmtId="164" fontId="25" fillId="6" borderId="28" xfId="1" applyNumberFormat="1" applyFont="1" applyFill="1" applyBorder="1" applyAlignment="1">
      <alignment horizontal="center" vertical="center" wrapText="1"/>
    </xf>
    <xf numFmtId="4" fontId="25" fillId="6" borderId="28" xfId="0" applyNumberFormat="1" applyFont="1" applyFill="1" applyBorder="1" applyAlignment="1">
      <alignment horizontal="center" vertical="center" wrapText="1"/>
    </xf>
    <xf numFmtId="0" fontId="22" fillId="6" borderId="28" xfId="0" applyNumberFormat="1" applyFont="1" applyFill="1" applyBorder="1" applyAlignment="1">
      <alignment horizontal="left" vertical="center" wrapText="1"/>
    </xf>
    <xf numFmtId="4" fontId="22" fillId="6" borderId="28" xfId="2" applyNumberFormat="1" applyFont="1" applyFill="1" applyBorder="1" applyAlignment="1" applyProtection="1">
      <alignment horizontal="center" vertical="center" wrapText="1"/>
      <protection locked="0"/>
    </xf>
    <xf numFmtId="0" fontId="25" fillId="6" borderId="28" xfId="0" applyNumberFormat="1" applyFont="1" applyFill="1" applyBorder="1" applyAlignment="1" applyProtection="1">
      <alignment horizontal="center" vertical="center"/>
    </xf>
    <xf numFmtId="0" fontId="22" fillId="6" borderId="28" xfId="0" applyFont="1" applyFill="1" applyBorder="1" applyAlignment="1">
      <alignment horizontal="left"/>
    </xf>
    <xf numFmtId="0" fontId="22" fillId="6" borderId="28" xfId="0" applyFont="1" applyFill="1" applyBorder="1" applyAlignment="1">
      <alignment horizontal="left" wrapText="1"/>
    </xf>
    <xf numFmtId="0" fontId="22" fillId="6" borderId="28" xfId="0" applyFont="1" applyFill="1" applyBorder="1" applyAlignment="1">
      <alignment wrapText="1"/>
    </xf>
    <xf numFmtId="0" fontId="22" fillId="6" borderId="28" xfId="0" applyFont="1" applyFill="1" applyBorder="1"/>
    <xf numFmtId="2" fontId="22" fillId="6" borderId="28" xfId="0" applyNumberFormat="1" applyFont="1" applyFill="1" applyBorder="1" applyAlignment="1">
      <alignment horizontal="center" vertical="center" wrapText="1"/>
    </xf>
    <xf numFmtId="0" fontId="22" fillId="6" borderId="28" xfId="0" applyNumberFormat="1" applyFont="1" applyFill="1" applyBorder="1" applyAlignment="1" applyProtection="1">
      <alignment horizontal="left" vertical="center" wrapText="1"/>
    </xf>
    <xf numFmtId="2" fontId="25" fillId="6" borderId="28" xfId="0" applyNumberFormat="1" applyFont="1" applyFill="1" applyBorder="1" applyAlignment="1" applyProtection="1">
      <alignment horizontal="center" vertical="center"/>
    </xf>
    <xf numFmtId="164" fontId="22" fillId="6" borderId="28" xfId="1" applyNumberFormat="1" applyFont="1" applyFill="1" applyBorder="1" applyAlignment="1" applyProtection="1">
      <alignment horizontal="center" vertical="center"/>
    </xf>
    <xf numFmtId="4" fontId="25" fillId="6" borderId="28" xfId="0" applyNumberFormat="1" applyFont="1" applyFill="1" applyBorder="1" applyAlignment="1" applyProtection="1">
      <alignment horizontal="center" vertical="center"/>
    </xf>
    <xf numFmtId="4" fontId="22" fillId="6" borderId="28" xfId="0" applyNumberFormat="1" applyFont="1" applyFill="1" applyBorder="1" applyAlignment="1">
      <alignment horizontal="left" vertical="center" wrapText="1"/>
    </xf>
    <xf numFmtId="165" fontId="22" fillId="6" borderId="28" xfId="1" applyNumberFormat="1" applyFont="1" applyFill="1" applyBorder="1" applyAlignment="1">
      <alignment horizontal="center" vertical="center"/>
    </xf>
    <xf numFmtId="0" fontId="26" fillId="6" borderId="0" xfId="0" applyFont="1" applyFill="1" applyAlignment="1">
      <alignment horizontal="left" vertical="center"/>
    </xf>
    <xf numFmtId="0" fontId="27" fillId="0" borderId="28" xfId="0" applyFont="1" applyBorder="1" applyAlignment="1">
      <alignment horizontal="left" vertical="center"/>
    </xf>
    <xf numFmtId="0" fontId="28" fillId="0" borderId="28" xfId="0" applyFont="1" applyBorder="1" applyAlignment="1">
      <alignment horizontal="left" vertical="center"/>
    </xf>
    <xf numFmtId="0" fontId="10" fillId="6" borderId="0" xfId="0" applyNumberFormat="1" applyFont="1" applyFill="1" applyBorder="1" applyAlignment="1" applyProtection="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2" fillId="6" borderId="0" xfId="0" applyFont="1" applyFill="1" applyAlignment="1">
      <alignment horizontal="center" vertical="center"/>
    </xf>
    <xf numFmtId="4" fontId="6" fillId="6" borderId="0" xfId="0" applyNumberFormat="1" applyFont="1" applyFill="1" applyAlignment="1">
      <alignment horizontal="center" vertical="center"/>
    </xf>
    <xf numFmtId="0" fontId="6" fillId="6" borderId="0" xfId="0" applyFont="1" applyFill="1" applyAlignment="1">
      <alignment horizontal="center" vertical="center"/>
    </xf>
    <xf numFmtId="0" fontId="6" fillId="0" borderId="0" xfId="2" applyFont="1" applyFill="1" applyAlignment="1">
      <alignment horizontal="center" vertical="center"/>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1" xfId="3" applyNumberFormat="1" applyFont="1" applyFill="1" applyBorder="1" applyAlignment="1">
      <alignment horizontal="center" vertical="center" wrapText="1"/>
    </xf>
    <xf numFmtId="0" fontId="11" fillId="2" borderId="2" xfId="3" applyNumberFormat="1" applyFont="1" applyFill="1" applyBorder="1" applyAlignment="1">
      <alignment horizontal="center" vertical="center" wrapText="1"/>
    </xf>
    <xf numFmtId="0" fontId="11" fillId="2" borderId="4" xfId="2" applyFont="1" applyFill="1" applyBorder="1" applyAlignment="1" applyProtection="1">
      <alignment horizontal="center" vertical="center" wrapText="1"/>
      <protection locked="0"/>
    </xf>
    <xf numFmtId="0" fontId="11" fillId="2" borderId="5" xfId="2" applyFont="1" applyFill="1" applyBorder="1" applyAlignment="1" applyProtection="1">
      <alignment horizontal="center" vertical="center" wrapText="1"/>
      <protection locked="0"/>
    </xf>
    <xf numFmtId="0" fontId="11" fillId="2" borderId="6" xfId="2"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4" fontId="11" fillId="2" borderId="1" xfId="3" applyNumberFormat="1" applyFont="1" applyFill="1" applyBorder="1" applyAlignment="1">
      <alignment horizontal="center" vertical="center" wrapText="1"/>
    </xf>
    <xf numFmtId="4" fontId="11" fillId="2" borderId="2" xfId="3" applyNumberFormat="1" applyFont="1" applyFill="1" applyBorder="1" applyAlignment="1">
      <alignment horizontal="center" vertical="center" wrapText="1"/>
    </xf>
    <xf numFmtId="164" fontId="11" fillId="2" borderId="1" xfId="1" applyNumberFormat="1" applyFont="1" applyFill="1" applyBorder="1" applyAlignment="1">
      <alignment horizontal="center" vertical="center" wrapText="1"/>
    </xf>
    <xf numFmtId="164" fontId="11" fillId="2" borderId="2" xfId="1"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11" fillId="2" borderId="8" xfId="2" applyFont="1" applyFill="1" applyBorder="1" applyAlignment="1" applyProtection="1">
      <alignment horizontal="left" vertical="center" wrapText="1"/>
      <protection locked="0"/>
    </xf>
    <xf numFmtId="0" fontId="11" fillId="2" borderId="9" xfId="2" applyFont="1" applyFill="1" applyBorder="1" applyAlignment="1" applyProtection="1">
      <alignment horizontal="left" vertical="center" wrapText="1"/>
      <protection locked="0"/>
    </xf>
    <xf numFmtId="0" fontId="11" fillId="2" borderId="10" xfId="2" applyFont="1" applyFill="1" applyBorder="1" applyAlignment="1" applyProtection="1">
      <alignment horizontal="left" vertical="center" wrapText="1"/>
      <protection locked="0"/>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protection hidden="1"/>
    </xf>
    <xf numFmtId="0" fontId="11" fillId="0" borderId="8"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3" fillId="0" borderId="0" xfId="0" applyFont="1" applyFill="1" applyAlignment="1">
      <alignment horizontal="right" vertical="center" wrapText="1"/>
    </xf>
    <xf numFmtId="0" fontId="3" fillId="0" borderId="0" xfId="0" applyFont="1" applyFill="1" applyAlignment="1">
      <alignment horizontal="right" vertical="center"/>
    </xf>
    <xf numFmtId="0" fontId="11" fillId="2" borderId="8" xfId="2" applyFont="1" applyFill="1" applyBorder="1" applyAlignment="1" applyProtection="1">
      <alignment horizontal="center" vertical="center" wrapText="1"/>
      <protection locked="0"/>
    </xf>
    <xf numFmtId="0" fontId="11" fillId="2" borderId="9" xfId="2" applyFont="1" applyFill="1" applyBorder="1" applyAlignment="1" applyProtection="1">
      <alignment horizontal="center" vertical="center" wrapText="1"/>
      <protection locked="0"/>
    </xf>
    <xf numFmtId="0" fontId="11" fillId="2" borderId="10" xfId="2"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xf>
    <xf numFmtId="0" fontId="11" fillId="2" borderId="6" xfId="0" applyNumberFormat="1" applyFont="1" applyFill="1" applyBorder="1" applyAlignment="1" applyProtection="1">
      <alignment horizontal="center" vertical="center"/>
    </xf>
    <xf numFmtId="4" fontId="11" fillId="0" borderId="14" xfId="3" applyNumberFormat="1" applyFont="1" applyFill="1" applyBorder="1" applyAlignment="1">
      <alignment horizontal="center" vertical="center" wrapText="1"/>
    </xf>
    <xf numFmtId="4" fontId="11" fillId="0" borderId="15" xfId="3" applyNumberFormat="1" applyFont="1" applyFill="1" applyBorder="1" applyAlignment="1">
      <alignment horizontal="center" vertical="center" wrapText="1"/>
    </xf>
    <xf numFmtId="0" fontId="11" fillId="0" borderId="17" xfId="2" applyFont="1" applyFill="1" applyBorder="1" applyAlignment="1" applyProtection="1">
      <alignment horizontal="center" vertical="center" wrapText="1"/>
      <protection locked="0"/>
    </xf>
    <xf numFmtId="0" fontId="11" fillId="0" borderId="18" xfId="2" applyFont="1" applyFill="1" applyBorder="1" applyAlignment="1" applyProtection="1">
      <alignment horizontal="center" vertical="center" wrapText="1"/>
      <protection locked="0"/>
    </xf>
    <xf numFmtId="0" fontId="11" fillId="0" borderId="14"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14" xfId="3" applyNumberFormat="1" applyFont="1" applyFill="1" applyBorder="1" applyAlignment="1">
      <alignment horizontal="center" vertical="center" wrapText="1"/>
    </xf>
    <xf numFmtId="0" fontId="11" fillId="0" borderId="15" xfId="3"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164" fontId="11" fillId="0" borderId="14" xfId="1" applyNumberFormat="1" applyFont="1" applyFill="1" applyBorder="1" applyAlignment="1">
      <alignment horizontal="center" vertical="center" wrapText="1"/>
    </xf>
    <xf numFmtId="164" fontId="11" fillId="0" borderId="15" xfId="1" applyNumberFormat="1" applyFont="1" applyFill="1" applyBorder="1" applyAlignment="1">
      <alignment horizontal="center" vertical="center" wrapText="1"/>
    </xf>
    <xf numFmtId="0" fontId="11" fillId="0" borderId="20" xfId="2" applyFont="1" applyFill="1" applyBorder="1" applyAlignment="1" applyProtection="1">
      <alignment horizontal="center" vertical="center" wrapText="1"/>
      <protection locked="0"/>
    </xf>
    <xf numFmtId="0" fontId="11" fillId="0" borderId="21" xfId="2" applyFont="1" applyFill="1" applyBorder="1" applyAlignment="1" applyProtection="1">
      <alignment horizontal="center" vertical="center" wrapText="1"/>
      <protection locked="0"/>
    </xf>
    <xf numFmtId="0" fontId="11" fillId="0" borderId="22" xfId="2"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xf>
    <xf numFmtId="0" fontId="11" fillId="0" borderId="21" xfId="0" applyNumberFormat="1" applyFont="1" applyFill="1" applyBorder="1" applyAlignment="1" applyProtection="1">
      <alignment horizontal="center" vertic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11" fillId="0" borderId="18" xfId="0" applyNumberFormat="1" applyFont="1" applyFill="1" applyBorder="1" applyAlignment="1" applyProtection="1">
      <alignment horizontal="center" vertical="center" wrapText="1"/>
    </xf>
    <xf numFmtId="0" fontId="11" fillId="0" borderId="17" xfId="0" applyNumberFormat="1" applyFont="1" applyFill="1" applyBorder="1" applyAlignment="1" applyProtection="1">
      <alignment horizontal="center" vertical="center"/>
    </xf>
    <xf numFmtId="0" fontId="11" fillId="0" borderId="18" xfId="0" applyNumberFormat="1" applyFont="1" applyFill="1" applyBorder="1" applyAlignment="1" applyProtection="1">
      <alignment horizontal="center" vertical="center"/>
    </xf>
    <xf numFmtId="0" fontId="6" fillId="0" borderId="0" xfId="0" applyNumberFormat="1" applyFont="1" applyFill="1" applyAlignment="1" applyProtection="1">
      <alignment horizontal="center" vertical="center"/>
      <protection locked="0"/>
    </xf>
    <xf numFmtId="0" fontId="11" fillId="0" borderId="17"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1" fillId="0" borderId="20" xfId="2" applyFont="1" applyFill="1" applyBorder="1" applyAlignment="1" applyProtection="1">
      <alignment horizontal="left" vertical="center" wrapText="1"/>
      <protection locked="0"/>
    </xf>
    <xf numFmtId="0" fontId="11" fillId="0" borderId="21" xfId="2" applyFont="1" applyFill="1" applyBorder="1" applyAlignment="1" applyProtection="1">
      <alignment horizontal="left" vertical="center" wrapText="1"/>
      <protection locked="0"/>
    </xf>
    <xf numFmtId="0" fontId="11" fillId="0" borderId="22" xfId="2" applyFont="1" applyFill="1" applyBorder="1" applyAlignment="1" applyProtection="1">
      <alignment horizontal="left" vertical="center" wrapText="1"/>
      <protection locked="0"/>
    </xf>
    <xf numFmtId="0" fontId="11" fillId="0" borderId="20" xfId="0" applyFont="1" applyFill="1" applyBorder="1" applyAlignment="1">
      <alignment horizontal="left" vertical="center"/>
    </xf>
    <xf numFmtId="0" fontId="11" fillId="0" borderId="21" xfId="0" applyFont="1" applyFill="1" applyBorder="1" applyAlignment="1">
      <alignment horizontal="left" vertical="center"/>
    </xf>
    <xf numFmtId="0" fontId="25" fillId="6" borderId="17"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25" fillId="6" borderId="24" xfId="0" applyFont="1" applyFill="1" applyBorder="1" applyAlignment="1">
      <alignment horizontal="center" vertical="center" wrapText="1"/>
    </xf>
    <xf numFmtId="4" fontId="25" fillId="6" borderId="28" xfId="3" applyNumberFormat="1" applyFont="1" applyFill="1" applyBorder="1" applyAlignment="1">
      <alignment horizontal="center" vertical="center" wrapText="1"/>
    </xf>
    <xf numFmtId="0" fontId="25" fillId="6" borderId="28" xfId="2" applyFont="1" applyFill="1" applyBorder="1" applyAlignment="1" applyProtection="1">
      <alignment horizontal="center" vertical="center" wrapText="1"/>
      <protection locked="0"/>
    </xf>
    <xf numFmtId="0" fontId="25" fillId="6" borderId="28" xfId="0" applyFont="1" applyFill="1" applyBorder="1" applyAlignment="1" applyProtection="1">
      <alignment horizontal="center" vertical="center"/>
      <protection locked="0"/>
    </xf>
    <xf numFmtId="0" fontId="25" fillId="6" borderId="28" xfId="2" applyFont="1" applyFill="1" applyBorder="1" applyAlignment="1" applyProtection="1">
      <alignment horizontal="left" vertical="center" wrapText="1"/>
      <protection locked="0"/>
    </xf>
    <xf numFmtId="0" fontId="25" fillId="6" borderId="28" xfId="2" applyFont="1" applyFill="1" applyBorder="1" applyAlignment="1">
      <alignment horizontal="center" vertical="center" wrapText="1"/>
    </xf>
    <xf numFmtId="0" fontId="25" fillId="6" borderId="28" xfId="3" applyNumberFormat="1" applyFont="1" applyFill="1" applyBorder="1" applyAlignment="1">
      <alignment horizontal="center" vertical="center" wrapText="1"/>
    </xf>
    <xf numFmtId="4" fontId="6" fillId="6" borderId="0" xfId="0" applyNumberFormat="1" applyFont="1" applyFill="1" applyAlignment="1">
      <alignment horizontal="center" vertical="center"/>
    </xf>
    <xf numFmtId="0" fontId="22" fillId="6" borderId="17" xfId="0" applyNumberFormat="1" applyFont="1" applyFill="1" applyBorder="1" applyAlignment="1" applyProtection="1">
      <alignment horizontal="center" vertical="center"/>
    </xf>
    <xf numFmtId="0" fontId="22" fillId="6" borderId="24" xfId="0" applyNumberFormat="1" applyFont="1" applyFill="1" applyBorder="1" applyAlignment="1" applyProtection="1">
      <alignment horizontal="center" vertical="center"/>
    </xf>
    <xf numFmtId="0" fontId="10" fillId="6" borderId="0" xfId="0" applyNumberFormat="1" applyFont="1" applyFill="1" applyAlignment="1" applyProtection="1">
      <alignment horizontal="center" vertical="center"/>
      <protection locked="0"/>
    </xf>
    <xf numFmtId="0" fontId="10" fillId="6" borderId="0" xfId="0" applyNumberFormat="1" applyFont="1" applyFill="1" applyBorder="1" applyAlignment="1" applyProtection="1">
      <alignment horizontal="center" vertical="center" wrapText="1"/>
      <protection hidden="1"/>
    </xf>
    <xf numFmtId="164" fontId="25" fillId="6" borderId="28" xfId="1" applyNumberFormat="1" applyFont="1" applyFill="1" applyBorder="1" applyAlignment="1">
      <alignment horizontal="center" vertical="center" wrapText="1"/>
    </xf>
  </cellXfs>
  <cellStyles count="4">
    <cellStyle name="Обычный" xfId="0" builtinId="0"/>
    <cellStyle name="Обычный 2" xfId="2" xr:uid="{00000000-0005-0000-0000-000001000000}"/>
    <cellStyle name="план гз" xfId="3" xr:uid="{00000000-0005-0000-0000-000002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3;&#1054;&#1042;&#1040;&#1071;%20&#1055;&#1040;&#1055;&#1050;&#1040;%2021072021\2021%20&#1043;&#1086;&#1089;%20&#1079;&#1072;&#1082;&#1091;&#1087;\&#1055;&#1083;&#1072;&#1085;%20&#1075;&#1086;&#1089;%20&#1079;&#1072;&#1082;&#1091;&#1087;%20&#1085;&#1072;%202021%20&#1075;\&#1055;&#1051;&#1040;&#1053;%202021%2008.01.2021%20&#1075;.xml"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2020/Downloads/&#1055;&#1051;&#1040;&#1053;%202021%2008.01.2021%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1 2021 г"/>
      <sheetName val="предв план "/>
      <sheetName val="ПЛАН 2 (2021) "/>
      <sheetName val="ПЛАН 3 (2021)  "/>
      <sheetName val="ПЛАН 4 (2021)   (4)"/>
      <sheetName val="ПЛАН 5(2021)   (5)"/>
      <sheetName val="ПЛАН 5(2021)   (6)"/>
      <sheetName val="ПЛАН 5(2021)   (7)"/>
      <sheetName val="ПЛАН 5(2021)   (8)"/>
      <sheetName val="ПЛАН 5(2021)   (9)"/>
      <sheetName val="ПЛАН 5(2021)   (10)"/>
      <sheetName val="ПЛАН 5(2021)   (11)"/>
      <sheetName val="ПЛАН 5(2021)   (12)"/>
      <sheetName val="ПЛАН 5(2021)   (13)"/>
      <sheetName val="ПЛАН 5(2021)   (1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1 2021 г"/>
      <sheetName val="предв план "/>
      <sheetName val="ПЛАН 2 (2021) "/>
      <sheetName val="ПЛАН 3 (2021)  "/>
      <sheetName val="ПЛАН 4 (2021)   (4)"/>
      <sheetName val="ПЛАН 5(2021)   (5)"/>
      <sheetName val="ПЛАН 5(2021)   (6)"/>
      <sheetName val="ПЛАН 5(2021)   (7)"/>
      <sheetName val="ПЛАН 5(2021)   (8)"/>
      <sheetName val="ПЛАН 5(2021)   (9)"/>
      <sheetName val="ПЛАН 5(2021)   (10)"/>
      <sheetName val="ПЛАН 5(2021)   (11)"/>
      <sheetName val="ПЛАН 5(2021)   (12)"/>
      <sheetName val="ПЛАН 5(2021)   (13)"/>
      <sheetName val="ПЛАН 5(2021)   (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0"/>
  <sheetViews>
    <sheetView topLeftCell="A304" workbookViewId="0">
      <selection activeCell="D310" sqref="D310"/>
    </sheetView>
  </sheetViews>
  <sheetFormatPr defaultColWidth="9.7109375" defaultRowHeight="15.75"/>
  <cols>
    <col min="1" max="1" width="7.28515625" style="14" customWidth="1"/>
    <col min="2" max="2" width="13.28515625" style="14" customWidth="1"/>
    <col min="3" max="3" width="13.7109375" style="14" customWidth="1"/>
    <col min="4" max="4" width="36" style="17" customWidth="1"/>
    <col min="5" max="5" width="40.28515625" style="17" customWidth="1"/>
    <col min="6" max="6" width="34.7109375" style="17" customWidth="1"/>
    <col min="7" max="7" width="48.140625" style="17" customWidth="1"/>
    <col min="8" max="8" width="25.7109375" style="18" customWidth="1"/>
    <col min="9" max="9" width="19.5703125" style="17" customWidth="1"/>
    <col min="10" max="10" width="17" style="14" customWidth="1"/>
    <col min="11" max="11" width="15.85546875" style="19" customWidth="1"/>
    <col min="12" max="12" width="18.28515625" style="20" customWidth="1"/>
    <col min="13" max="13" width="22.5703125" style="20" customWidth="1"/>
    <col min="14" max="14" width="22.85546875" style="20" customWidth="1"/>
    <col min="15" max="15" width="25.42578125" style="14" customWidth="1"/>
    <col min="16" max="16" width="43.28515625" style="18" hidden="1" customWidth="1"/>
    <col min="17" max="17" width="27.85546875" style="18" customWidth="1"/>
    <col min="18" max="18" width="22.42578125" style="14" customWidth="1"/>
    <col min="19" max="16384" width="9.7109375" style="14"/>
  </cols>
  <sheetData>
    <row r="1" spans="1:18" s="1" customFormat="1" ht="38.25" customHeight="1">
      <c r="D1" s="2"/>
      <c r="E1" s="2"/>
      <c r="F1" s="2"/>
      <c r="G1" s="2"/>
      <c r="H1" s="3"/>
      <c r="I1" s="2"/>
      <c r="K1" s="4"/>
      <c r="L1" s="5"/>
      <c r="M1" s="5"/>
      <c r="N1" s="5"/>
      <c r="P1" s="3"/>
      <c r="Q1" s="3"/>
    </row>
    <row r="2" spans="1:18" s="1" customFormat="1" ht="36.75" customHeight="1">
      <c r="D2" s="2"/>
      <c r="E2" s="2"/>
      <c r="F2" s="2"/>
      <c r="G2" s="2"/>
      <c r="H2" s="3"/>
      <c r="I2" s="2"/>
      <c r="K2" s="4"/>
      <c r="L2" s="5"/>
      <c r="M2" s="5"/>
      <c r="N2" s="5"/>
      <c r="O2" s="433" t="s">
        <v>0</v>
      </c>
      <c r="P2" s="433"/>
      <c r="Q2" s="433"/>
      <c r="R2" s="433"/>
    </row>
    <row r="3" spans="1:18" s="1" customFormat="1" ht="23.25" customHeight="1">
      <c r="D3" s="2"/>
      <c r="E3" s="2"/>
      <c r="F3" s="2"/>
      <c r="G3" s="2"/>
      <c r="H3" s="3"/>
      <c r="I3" s="2"/>
      <c r="K3" s="4"/>
      <c r="L3" s="5"/>
      <c r="M3" s="5"/>
      <c r="N3" s="6"/>
      <c r="O3" s="434" t="s">
        <v>931</v>
      </c>
      <c r="P3" s="434"/>
      <c r="Q3" s="434"/>
      <c r="R3" s="434"/>
    </row>
    <row r="4" spans="1:18" s="1" customFormat="1" ht="48.75" customHeight="1">
      <c r="D4" s="2"/>
      <c r="E4" s="2"/>
      <c r="F4" s="2"/>
      <c r="G4" s="2"/>
      <c r="H4" s="3"/>
      <c r="I4" s="2"/>
      <c r="K4" s="4"/>
      <c r="L4" s="5"/>
      <c r="M4" s="5"/>
      <c r="N4" s="434" t="s">
        <v>932</v>
      </c>
      <c r="O4" s="434"/>
      <c r="P4" s="434"/>
      <c r="Q4" s="434"/>
      <c r="R4" s="434"/>
    </row>
    <row r="5" spans="1:18" s="1" customFormat="1" ht="33" customHeight="1">
      <c r="D5" s="2"/>
      <c r="E5" s="2"/>
      <c r="F5" s="2"/>
      <c r="G5" s="2"/>
      <c r="H5" s="3"/>
      <c r="I5" s="2"/>
      <c r="K5" s="4"/>
      <c r="L5" s="5"/>
      <c r="M5" s="5"/>
      <c r="N5" s="118"/>
      <c r="O5" s="433" t="s">
        <v>933</v>
      </c>
      <c r="P5" s="433"/>
      <c r="Q5" s="433"/>
      <c r="R5" s="433"/>
    </row>
    <row r="6" spans="1:18" s="1" customFormat="1" ht="15.75" customHeight="1">
      <c r="D6" s="2"/>
      <c r="E6" s="2"/>
      <c r="F6" s="2"/>
      <c r="G6" s="2"/>
      <c r="H6" s="3"/>
      <c r="I6" s="2"/>
      <c r="K6" s="4"/>
      <c r="L6" s="5"/>
      <c r="M6" s="5"/>
      <c r="N6" s="5"/>
      <c r="O6" s="7"/>
      <c r="P6" s="8"/>
      <c r="Q6" s="8"/>
      <c r="R6" s="7"/>
    </row>
    <row r="7" spans="1:18" s="1" customFormat="1" ht="15" customHeight="1">
      <c r="D7" s="2"/>
      <c r="E7" s="2"/>
      <c r="F7" s="2"/>
      <c r="G7" s="2"/>
      <c r="H7" s="3"/>
      <c r="I7" s="2"/>
      <c r="K7" s="4"/>
      <c r="L7" s="5"/>
      <c r="M7" s="5"/>
      <c r="N7" s="5"/>
      <c r="O7" s="7"/>
      <c r="P7" s="8"/>
      <c r="Q7" s="8"/>
      <c r="R7" s="7"/>
    </row>
    <row r="8" spans="1:18" s="1" customFormat="1" ht="15" customHeight="1">
      <c r="D8" s="2"/>
      <c r="E8" s="2"/>
      <c r="F8" s="2"/>
      <c r="G8" s="2"/>
      <c r="H8" s="3"/>
      <c r="I8" s="2"/>
      <c r="K8" s="4"/>
      <c r="L8" s="5"/>
      <c r="M8" s="5"/>
      <c r="N8" s="5"/>
      <c r="P8" s="3"/>
      <c r="Q8" s="3" t="s">
        <v>1</v>
      </c>
    </row>
    <row r="9" spans="1:18" s="1" customFormat="1" ht="15" customHeight="1">
      <c r="D9" s="2"/>
      <c r="E9" s="2"/>
      <c r="F9" s="2"/>
      <c r="G9" s="2"/>
      <c r="H9" s="3"/>
      <c r="I9" s="2"/>
      <c r="K9" s="4"/>
      <c r="L9" s="5"/>
      <c r="M9" s="5"/>
      <c r="N9" s="5"/>
      <c r="P9" s="3"/>
      <c r="Q9" s="3"/>
    </row>
    <row r="10" spans="1:18" s="1" customFormat="1" ht="35.25" customHeight="1">
      <c r="B10" s="9" t="s">
        <v>935</v>
      </c>
      <c r="D10" s="9"/>
      <c r="E10" s="9"/>
      <c r="F10" s="9"/>
      <c r="G10" s="9"/>
      <c r="H10" s="9"/>
      <c r="I10" s="9"/>
      <c r="J10" s="9"/>
      <c r="K10" s="9"/>
      <c r="L10" s="9"/>
      <c r="M10" s="9"/>
      <c r="N10" s="9"/>
      <c r="O10" s="9"/>
      <c r="P10" s="9"/>
      <c r="Q10" s="3"/>
    </row>
    <row r="11" spans="1:18" s="1" customFormat="1" ht="15" customHeight="1">
      <c r="B11" s="7"/>
      <c r="C11" s="7"/>
      <c r="D11" s="10"/>
      <c r="E11" s="10"/>
      <c r="F11" s="10"/>
      <c r="G11" s="10"/>
      <c r="H11" s="10"/>
      <c r="I11" s="10"/>
      <c r="J11" s="10"/>
      <c r="K11" s="10"/>
      <c r="L11" s="10"/>
      <c r="M11" s="10"/>
      <c r="N11" s="10"/>
      <c r="O11" s="10"/>
      <c r="P11" s="10"/>
      <c r="Q11" s="3"/>
    </row>
    <row r="12" spans="1:18" s="1" customFormat="1" ht="86.25" customHeight="1">
      <c r="B12" s="423" t="s">
        <v>934</v>
      </c>
      <c r="C12" s="423"/>
      <c r="D12" s="423"/>
      <c r="E12" s="423"/>
      <c r="F12" s="423"/>
      <c r="G12" s="423"/>
      <c r="H12" s="423"/>
      <c r="I12" s="423"/>
      <c r="J12" s="423"/>
      <c r="K12" s="423"/>
      <c r="L12" s="423"/>
      <c r="M12" s="423"/>
      <c r="N12" s="423"/>
      <c r="O12" s="423"/>
      <c r="P12" s="423"/>
      <c r="Q12" s="3"/>
    </row>
    <row r="13" spans="1:18" s="1" customFormat="1" ht="15" customHeight="1">
      <c r="B13" s="392"/>
      <c r="C13" s="392"/>
      <c r="D13" s="392"/>
      <c r="E13" s="392"/>
      <c r="F13" s="392"/>
      <c r="G13" s="11"/>
      <c r="H13" s="8"/>
      <c r="I13" s="11"/>
      <c r="J13" s="7"/>
      <c r="K13" s="12"/>
      <c r="L13" s="13"/>
      <c r="M13" s="13"/>
      <c r="N13" s="13"/>
      <c r="O13" s="7"/>
      <c r="P13" s="8"/>
      <c r="Q13" s="3"/>
    </row>
    <row r="14" spans="1:18" s="1" customFormat="1" ht="15" customHeight="1">
      <c r="D14" s="2"/>
      <c r="E14" s="2"/>
      <c r="F14" s="2"/>
      <c r="G14" s="2"/>
      <c r="H14" s="3"/>
      <c r="I14" s="2"/>
      <c r="K14" s="4"/>
      <c r="L14" s="5"/>
      <c r="M14" s="5"/>
      <c r="N14" s="5"/>
      <c r="P14" s="3"/>
      <c r="Q14" s="3"/>
    </row>
    <row r="15" spans="1:18" ht="15" customHeight="1">
      <c r="B15" s="15"/>
      <c r="C15" s="15"/>
      <c r="D15" s="16"/>
      <c r="P15" s="18" t="s">
        <v>2</v>
      </c>
    </row>
    <row r="16" spans="1:18" ht="15" customHeight="1">
      <c r="A16" s="393" t="s">
        <v>3</v>
      </c>
      <c r="B16" s="393" t="s">
        <v>4</v>
      </c>
      <c r="C16" s="393" t="s">
        <v>5</v>
      </c>
      <c r="D16" s="395" t="s">
        <v>6</v>
      </c>
      <c r="E16" s="395" t="s">
        <v>7</v>
      </c>
      <c r="F16" s="395" t="s">
        <v>8</v>
      </c>
      <c r="G16" s="395" t="s">
        <v>9</v>
      </c>
      <c r="H16" s="395" t="s">
        <v>10</v>
      </c>
      <c r="I16" s="395" t="s">
        <v>11</v>
      </c>
      <c r="J16" s="395" t="s">
        <v>12</v>
      </c>
      <c r="K16" s="406" t="s">
        <v>13</v>
      </c>
      <c r="L16" s="404" t="s">
        <v>14</v>
      </c>
      <c r="M16" s="404" t="s">
        <v>15</v>
      </c>
      <c r="N16" s="404" t="s">
        <v>16</v>
      </c>
      <c r="O16" s="393" t="s">
        <v>17</v>
      </c>
      <c r="P16" s="395" t="s">
        <v>18</v>
      </c>
      <c r="Q16" s="395" t="s">
        <v>19</v>
      </c>
      <c r="R16" s="393" t="s">
        <v>20</v>
      </c>
    </row>
    <row r="17" spans="1:18" s="21" customFormat="1" ht="171" customHeight="1">
      <c r="A17" s="394"/>
      <c r="B17" s="394"/>
      <c r="C17" s="394"/>
      <c r="D17" s="396"/>
      <c r="E17" s="396"/>
      <c r="F17" s="396"/>
      <c r="G17" s="396"/>
      <c r="H17" s="396"/>
      <c r="I17" s="396"/>
      <c r="J17" s="396"/>
      <c r="K17" s="407"/>
      <c r="L17" s="405"/>
      <c r="M17" s="405"/>
      <c r="N17" s="405"/>
      <c r="O17" s="394"/>
      <c r="P17" s="396"/>
      <c r="Q17" s="396"/>
      <c r="R17" s="394"/>
    </row>
    <row r="18" spans="1:18" ht="32.25" customHeight="1">
      <c r="A18" s="22">
        <v>1</v>
      </c>
      <c r="B18" s="22">
        <v>2</v>
      </c>
      <c r="C18" s="22">
        <v>3</v>
      </c>
      <c r="D18" s="22">
        <v>4</v>
      </c>
      <c r="E18" s="22">
        <v>5</v>
      </c>
      <c r="F18" s="22">
        <v>6</v>
      </c>
      <c r="G18" s="22">
        <v>7</v>
      </c>
      <c r="H18" s="22">
        <v>8</v>
      </c>
      <c r="I18" s="22">
        <v>9</v>
      </c>
      <c r="J18" s="22">
        <v>10</v>
      </c>
      <c r="K18" s="22">
        <v>11</v>
      </c>
      <c r="L18" s="22">
        <v>12</v>
      </c>
      <c r="M18" s="22">
        <v>13</v>
      </c>
      <c r="N18" s="22">
        <v>14</v>
      </c>
      <c r="O18" s="22">
        <v>15</v>
      </c>
      <c r="P18" s="22">
        <v>16</v>
      </c>
      <c r="Q18" s="22">
        <v>17</v>
      </c>
      <c r="R18" s="22">
        <v>18</v>
      </c>
    </row>
    <row r="19" spans="1:18" s="1" customFormat="1" ht="40.5" customHeight="1">
      <c r="A19" s="397" t="s">
        <v>21</v>
      </c>
      <c r="B19" s="398"/>
      <c r="C19" s="398"/>
      <c r="D19" s="398"/>
      <c r="E19" s="398"/>
      <c r="F19" s="398"/>
      <c r="G19" s="398"/>
      <c r="H19" s="398"/>
      <c r="I19" s="398"/>
      <c r="J19" s="398"/>
      <c r="K19" s="398"/>
      <c r="L19" s="398"/>
      <c r="M19" s="398"/>
      <c r="N19" s="398"/>
      <c r="O19" s="398"/>
      <c r="P19" s="398"/>
      <c r="Q19" s="398"/>
      <c r="R19" s="399"/>
    </row>
    <row r="20" spans="1:18" ht="101.25" customHeight="1">
      <c r="A20" s="23">
        <v>1</v>
      </c>
      <c r="B20" s="23">
        <v>1</v>
      </c>
      <c r="C20" s="23" t="s">
        <v>22</v>
      </c>
      <c r="D20" s="24" t="s">
        <v>23</v>
      </c>
      <c r="E20" s="24" t="s">
        <v>24</v>
      </c>
      <c r="F20" s="24" t="s">
        <v>25</v>
      </c>
      <c r="G20" s="24" t="s">
        <v>26</v>
      </c>
      <c r="H20" s="25" t="s">
        <v>27</v>
      </c>
      <c r="I20" s="24" t="s">
        <v>28</v>
      </c>
      <c r="J20" s="23" t="s">
        <v>29</v>
      </c>
      <c r="K20" s="26">
        <v>1</v>
      </c>
      <c r="L20" s="27">
        <v>2787557</v>
      </c>
      <c r="M20" s="27">
        <f t="shared" ref="M20:M23" si="0">L20*K20</f>
        <v>2787557</v>
      </c>
      <c r="N20" s="27">
        <f t="shared" ref="N20:N27" si="1">M20</f>
        <v>2787557</v>
      </c>
      <c r="O20" s="23" t="s">
        <v>30</v>
      </c>
      <c r="P20" s="25" t="s">
        <v>31</v>
      </c>
      <c r="Q20" s="25" t="s">
        <v>32</v>
      </c>
      <c r="R20" s="23"/>
    </row>
    <row r="21" spans="1:18" ht="118.5" customHeight="1">
      <c r="A21" s="23">
        <v>3</v>
      </c>
      <c r="B21" s="23">
        <v>3</v>
      </c>
      <c r="C21" s="23" t="s">
        <v>22</v>
      </c>
      <c r="D21" s="24" t="s">
        <v>35</v>
      </c>
      <c r="E21" s="24" t="s">
        <v>36</v>
      </c>
      <c r="F21" s="24" t="s">
        <v>37</v>
      </c>
      <c r="G21" s="24" t="s">
        <v>37</v>
      </c>
      <c r="H21" s="25" t="s">
        <v>27</v>
      </c>
      <c r="I21" s="24" t="s">
        <v>28</v>
      </c>
      <c r="J21" s="23" t="s">
        <v>29</v>
      </c>
      <c r="K21" s="26">
        <v>1</v>
      </c>
      <c r="L21" s="27">
        <v>306496</v>
      </c>
      <c r="M21" s="27">
        <f t="shared" si="0"/>
        <v>306496</v>
      </c>
      <c r="N21" s="27">
        <f t="shared" si="1"/>
        <v>306496</v>
      </c>
      <c r="O21" s="23" t="s">
        <v>30</v>
      </c>
      <c r="P21" s="25" t="s">
        <v>31</v>
      </c>
      <c r="Q21" s="25" t="s">
        <v>32</v>
      </c>
      <c r="R21" s="23"/>
    </row>
    <row r="22" spans="1:18" ht="117" customHeight="1">
      <c r="A22" s="25">
        <v>4</v>
      </c>
      <c r="B22" s="25">
        <v>4</v>
      </c>
      <c r="C22" s="23" t="s">
        <v>22</v>
      </c>
      <c r="D22" s="24" t="s">
        <v>35</v>
      </c>
      <c r="E22" s="24" t="s">
        <v>36</v>
      </c>
      <c r="F22" s="24" t="s">
        <v>38</v>
      </c>
      <c r="G22" s="24" t="s">
        <v>38</v>
      </c>
      <c r="H22" s="25" t="s">
        <v>27</v>
      </c>
      <c r="I22" s="24" t="s">
        <v>28</v>
      </c>
      <c r="J22" s="23" t="s">
        <v>29</v>
      </c>
      <c r="K22" s="26">
        <v>1</v>
      </c>
      <c r="L22" s="27">
        <v>162494</v>
      </c>
      <c r="M22" s="27">
        <f t="shared" si="0"/>
        <v>162494</v>
      </c>
      <c r="N22" s="27">
        <f t="shared" si="1"/>
        <v>162494</v>
      </c>
      <c r="O22" s="23" t="s">
        <v>30</v>
      </c>
      <c r="P22" s="25" t="s">
        <v>31</v>
      </c>
      <c r="Q22" s="25" t="s">
        <v>32</v>
      </c>
      <c r="R22" s="23"/>
    </row>
    <row r="23" spans="1:18" ht="92.25" customHeight="1">
      <c r="A23" s="23">
        <v>5</v>
      </c>
      <c r="B23" s="23">
        <v>5</v>
      </c>
      <c r="C23" s="32" t="s">
        <v>22</v>
      </c>
      <c r="D23" s="30" t="s">
        <v>39</v>
      </c>
      <c r="E23" s="30" t="s">
        <v>40</v>
      </c>
      <c r="F23" s="24" t="s">
        <v>41</v>
      </c>
      <c r="G23" s="24" t="s">
        <v>41</v>
      </c>
      <c r="H23" s="25" t="s">
        <v>27</v>
      </c>
      <c r="I23" s="24" t="s">
        <v>28</v>
      </c>
      <c r="J23" s="23" t="s">
        <v>29</v>
      </c>
      <c r="K23" s="26">
        <v>1</v>
      </c>
      <c r="L23" s="27">
        <v>4657889</v>
      </c>
      <c r="M23" s="27">
        <f t="shared" si="0"/>
        <v>4657889</v>
      </c>
      <c r="N23" s="27">
        <f t="shared" si="1"/>
        <v>4657889</v>
      </c>
      <c r="O23" s="23" t="s">
        <v>30</v>
      </c>
      <c r="P23" s="25" t="s">
        <v>31</v>
      </c>
      <c r="Q23" s="25" t="s">
        <v>32</v>
      </c>
      <c r="R23" s="23"/>
    </row>
    <row r="24" spans="1:18" ht="99.75" customHeight="1">
      <c r="A24" s="23">
        <v>7</v>
      </c>
      <c r="B24" s="23">
        <v>7</v>
      </c>
      <c r="C24" s="400" t="s">
        <v>22</v>
      </c>
      <c r="D24" s="402" t="s">
        <v>42</v>
      </c>
      <c r="E24" s="402" t="s">
        <v>43</v>
      </c>
      <c r="F24" s="24" t="s">
        <v>44</v>
      </c>
      <c r="G24" s="24" t="s">
        <v>45</v>
      </c>
      <c r="H24" s="25" t="s">
        <v>27</v>
      </c>
      <c r="I24" s="24" t="s">
        <v>46</v>
      </c>
      <c r="J24" s="23" t="s">
        <v>29</v>
      </c>
      <c r="K24" s="26">
        <v>1</v>
      </c>
      <c r="L24" s="27">
        <v>1798428</v>
      </c>
      <c r="M24" s="27">
        <v>1798428</v>
      </c>
      <c r="N24" s="27">
        <f t="shared" si="1"/>
        <v>1798428</v>
      </c>
      <c r="O24" s="23" t="s">
        <v>30</v>
      </c>
      <c r="P24" s="25" t="s">
        <v>31</v>
      </c>
      <c r="Q24" s="25" t="s">
        <v>32</v>
      </c>
      <c r="R24" s="23"/>
    </row>
    <row r="25" spans="1:18" ht="104.25" customHeight="1">
      <c r="A25" s="25">
        <v>8</v>
      </c>
      <c r="B25" s="25">
        <v>8</v>
      </c>
      <c r="C25" s="401"/>
      <c r="D25" s="403"/>
      <c r="E25" s="403"/>
      <c r="F25" s="24" t="s">
        <v>47</v>
      </c>
      <c r="G25" s="24" t="s">
        <v>47</v>
      </c>
      <c r="H25" s="25" t="s">
        <v>27</v>
      </c>
      <c r="I25" s="24" t="s">
        <v>48</v>
      </c>
      <c r="J25" s="23" t="s">
        <v>29</v>
      </c>
      <c r="K25" s="26">
        <v>1</v>
      </c>
      <c r="L25" s="27">
        <v>110452</v>
      </c>
      <c r="M25" s="27">
        <f>L25*K25</f>
        <v>110452</v>
      </c>
      <c r="N25" s="27">
        <f t="shared" si="1"/>
        <v>110452</v>
      </c>
      <c r="O25" s="23" t="s">
        <v>30</v>
      </c>
      <c r="P25" s="25" t="s">
        <v>31</v>
      </c>
      <c r="Q25" s="25" t="s">
        <v>32</v>
      </c>
      <c r="R25" s="23"/>
    </row>
    <row r="26" spans="1:18" ht="87.75" customHeight="1">
      <c r="A26" s="23">
        <v>9</v>
      </c>
      <c r="B26" s="23">
        <v>9</v>
      </c>
      <c r="C26" s="401"/>
      <c r="D26" s="403"/>
      <c r="E26" s="403"/>
      <c r="F26" s="30" t="s">
        <v>49</v>
      </c>
      <c r="G26" s="30" t="s">
        <v>49</v>
      </c>
      <c r="H26" s="31" t="s">
        <v>27</v>
      </c>
      <c r="I26" s="24" t="s">
        <v>28</v>
      </c>
      <c r="J26" s="23" t="s">
        <v>29</v>
      </c>
      <c r="K26" s="26">
        <v>1</v>
      </c>
      <c r="L26" s="27">
        <v>40140</v>
      </c>
      <c r="M26" s="27">
        <v>40140</v>
      </c>
      <c r="N26" s="27">
        <f t="shared" si="1"/>
        <v>40140</v>
      </c>
      <c r="O26" s="23" t="s">
        <v>30</v>
      </c>
      <c r="P26" s="25" t="s">
        <v>31</v>
      </c>
      <c r="Q26" s="25" t="s">
        <v>32</v>
      </c>
      <c r="R26" s="23"/>
    </row>
    <row r="27" spans="1:18" ht="90" customHeight="1">
      <c r="A27" s="25">
        <v>10</v>
      </c>
      <c r="B27" s="25">
        <v>10</v>
      </c>
      <c r="C27" s="32" t="s">
        <v>22</v>
      </c>
      <c r="D27" s="30" t="s">
        <v>50</v>
      </c>
      <c r="E27" s="30" t="s">
        <v>51</v>
      </c>
      <c r="F27" s="30" t="s">
        <v>52</v>
      </c>
      <c r="G27" s="30" t="s">
        <v>52</v>
      </c>
      <c r="H27" s="31" t="s">
        <v>27</v>
      </c>
      <c r="I27" s="33" t="s">
        <v>48</v>
      </c>
      <c r="J27" s="23" t="s">
        <v>29</v>
      </c>
      <c r="K27" s="26">
        <v>1</v>
      </c>
      <c r="L27" s="27">
        <v>1458500</v>
      </c>
      <c r="M27" s="27">
        <f>L27*K27</f>
        <v>1458500</v>
      </c>
      <c r="N27" s="27">
        <f t="shared" si="1"/>
        <v>1458500</v>
      </c>
      <c r="O27" s="23" t="s">
        <v>30</v>
      </c>
      <c r="P27" s="25" t="s">
        <v>31</v>
      </c>
      <c r="Q27" s="25" t="s">
        <v>32</v>
      </c>
      <c r="R27" s="23"/>
    </row>
    <row r="28" spans="1:18" ht="78" customHeight="1">
      <c r="A28" s="23">
        <v>11</v>
      </c>
      <c r="B28" s="23">
        <v>11</v>
      </c>
      <c r="C28" s="23" t="s">
        <v>53</v>
      </c>
      <c r="D28" s="24" t="s">
        <v>54</v>
      </c>
      <c r="E28" s="24" t="s">
        <v>54</v>
      </c>
      <c r="F28" s="24" t="s">
        <v>54</v>
      </c>
      <c r="G28" s="24" t="s">
        <v>54</v>
      </c>
      <c r="H28" s="25" t="s">
        <v>27</v>
      </c>
      <c r="I28" s="33" t="s">
        <v>48</v>
      </c>
      <c r="J28" s="23" t="s">
        <v>29</v>
      </c>
      <c r="K28" s="26">
        <v>1</v>
      </c>
      <c r="L28" s="27">
        <v>18000</v>
      </c>
      <c r="M28" s="27">
        <v>18000</v>
      </c>
      <c r="N28" s="27">
        <v>18000</v>
      </c>
      <c r="O28" s="23" t="s">
        <v>30</v>
      </c>
      <c r="P28" s="25" t="s">
        <v>31</v>
      </c>
      <c r="Q28" s="25" t="s">
        <v>32</v>
      </c>
      <c r="R28" s="23"/>
    </row>
    <row r="29" spans="1:18" s="1" customFormat="1" ht="31.5" customHeight="1">
      <c r="A29" s="34"/>
      <c r="B29" s="411" t="s">
        <v>55</v>
      </c>
      <c r="C29" s="412"/>
      <c r="D29" s="412"/>
      <c r="E29" s="412"/>
      <c r="F29" s="412"/>
      <c r="G29" s="412"/>
      <c r="H29" s="413"/>
      <c r="I29" s="35"/>
      <c r="J29" s="36"/>
      <c r="K29" s="37"/>
      <c r="L29" s="38"/>
      <c r="M29" s="38">
        <f>SUM(M20:M28)</f>
        <v>11339956</v>
      </c>
      <c r="N29" s="38">
        <f>SUM(N20:N28)</f>
        <v>11339956</v>
      </c>
      <c r="O29" s="39"/>
      <c r="P29" s="39"/>
      <c r="Q29" s="39"/>
      <c r="R29" s="39"/>
    </row>
    <row r="30" spans="1:18" s="1" customFormat="1" ht="44.25" customHeight="1">
      <c r="A30" s="397" t="s">
        <v>56</v>
      </c>
      <c r="B30" s="398"/>
      <c r="C30" s="398"/>
      <c r="D30" s="398"/>
      <c r="E30" s="398"/>
      <c r="F30" s="398"/>
      <c r="G30" s="398"/>
      <c r="H30" s="398"/>
      <c r="I30" s="398"/>
      <c r="J30" s="398"/>
      <c r="K30" s="398"/>
      <c r="L30" s="398"/>
      <c r="M30" s="398"/>
      <c r="N30" s="398"/>
      <c r="O30" s="398"/>
      <c r="P30" s="398"/>
      <c r="Q30" s="398"/>
      <c r="R30" s="399"/>
    </row>
    <row r="31" spans="1:18" ht="100.5" customHeight="1">
      <c r="A31" s="23">
        <v>12</v>
      </c>
      <c r="B31" s="23">
        <v>1</v>
      </c>
      <c r="C31" s="23" t="s">
        <v>22</v>
      </c>
      <c r="D31" s="24" t="s">
        <v>57</v>
      </c>
      <c r="E31" s="24" t="s">
        <v>58</v>
      </c>
      <c r="F31" s="24" t="s">
        <v>59</v>
      </c>
      <c r="G31" s="24" t="s">
        <v>60</v>
      </c>
      <c r="H31" s="25" t="s">
        <v>27</v>
      </c>
      <c r="I31" s="24" t="s">
        <v>61</v>
      </c>
      <c r="J31" s="23" t="s">
        <v>29</v>
      </c>
      <c r="K31" s="26">
        <v>1</v>
      </c>
      <c r="L31" s="27">
        <v>450000</v>
      </c>
      <c r="M31" s="27">
        <f t="shared" ref="M31:M85" si="2">L31*K31</f>
        <v>450000</v>
      </c>
      <c r="N31" s="27">
        <f>M31</f>
        <v>450000</v>
      </c>
      <c r="O31" s="23" t="s">
        <v>30</v>
      </c>
      <c r="P31" s="25" t="s">
        <v>31</v>
      </c>
      <c r="Q31" s="25" t="s">
        <v>62</v>
      </c>
      <c r="R31" s="23"/>
    </row>
    <row r="32" spans="1:18" ht="94.5" customHeight="1">
      <c r="A32" s="23">
        <v>13</v>
      </c>
      <c r="B32" s="23">
        <v>2</v>
      </c>
      <c r="C32" s="23" t="s">
        <v>22</v>
      </c>
      <c r="D32" s="24" t="s">
        <v>63</v>
      </c>
      <c r="E32" s="24" t="s">
        <v>64</v>
      </c>
      <c r="F32" s="24" t="s">
        <v>64</v>
      </c>
      <c r="G32" s="24" t="s">
        <v>65</v>
      </c>
      <c r="H32" s="25" t="s">
        <v>66</v>
      </c>
      <c r="I32" s="24"/>
      <c r="J32" s="25" t="s">
        <v>29</v>
      </c>
      <c r="K32" s="28">
        <v>1</v>
      </c>
      <c r="L32" s="29">
        <v>9537339.2899999991</v>
      </c>
      <c r="M32" s="27">
        <f t="shared" si="2"/>
        <v>9537339.2899999991</v>
      </c>
      <c r="N32" s="27">
        <f>M32*1.12</f>
        <v>10681820.004799999</v>
      </c>
      <c r="O32" s="25" t="s">
        <v>67</v>
      </c>
      <c r="P32" s="25" t="s">
        <v>31</v>
      </c>
      <c r="Q32" s="25" t="s">
        <v>68</v>
      </c>
      <c r="R32" s="23"/>
    </row>
    <row r="33" spans="1:18" ht="120" customHeight="1">
      <c r="A33" s="23">
        <v>14</v>
      </c>
      <c r="B33" s="23">
        <v>3</v>
      </c>
      <c r="C33" s="23" t="s">
        <v>22</v>
      </c>
      <c r="D33" s="24" t="s">
        <v>63</v>
      </c>
      <c r="E33" s="24" t="s">
        <v>64</v>
      </c>
      <c r="F33" s="24" t="s">
        <v>64</v>
      </c>
      <c r="G33" s="24" t="s">
        <v>65</v>
      </c>
      <c r="H33" s="25" t="s">
        <v>66</v>
      </c>
      <c r="I33" s="24"/>
      <c r="J33" s="25" t="s">
        <v>29</v>
      </c>
      <c r="K33" s="28">
        <v>1</v>
      </c>
      <c r="L33" s="29">
        <f>954545*2</f>
        <v>1909090</v>
      </c>
      <c r="M33" s="27">
        <f t="shared" si="2"/>
        <v>1909090</v>
      </c>
      <c r="N33" s="27">
        <f>M33</f>
        <v>1909090</v>
      </c>
      <c r="O33" s="25" t="s">
        <v>69</v>
      </c>
      <c r="P33" s="25" t="s">
        <v>70</v>
      </c>
      <c r="Q33" s="25" t="s">
        <v>68</v>
      </c>
      <c r="R33" s="23"/>
    </row>
    <row r="34" spans="1:18" ht="94.5" customHeight="1">
      <c r="A34" s="23">
        <v>15</v>
      </c>
      <c r="B34" s="23">
        <v>4</v>
      </c>
      <c r="C34" s="23" t="s">
        <v>22</v>
      </c>
      <c r="D34" s="24" t="s">
        <v>63</v>
      </c>
      <c r="E34" s="24" t="s">
        <v>64</v>
      </c>
      <c r="F34" s="24" t="s">
        <v>64</v>
      </c>
      <c r="G34" s="24" t="s">
        <v>65</v>
      </c>
      <c r="H34" s="25" t="s">
        <v>66</v>
      </c>
      <c r="I34" s="24"/>
      <c r="J34" s="25" t="s">
        <v>29</v>
      </c>
      <c r="K34" s="28">
        <v>1</v>
      </c>
      <c r="L34" s="29">
        <v>1318180</v>
      </c>
      <c r="M34" s="27">
        <f t="shared" si="2"/>
        <v>1318180</v>
      </c>
      <c r="N34" s="27">
        <f>M34</f>
        <v>1318180</v>
      </c>
      <c r="O34" s="25" t="s">
        <v>71</v>
      </c>
      <c r="P34" s="25" t="s">
        <v>72</v>
      </c>
      <c r="Q34" s="25" t="s">
        <v>68</v>
      </c>
      <c r="R34" s="23"/>
    </row>
    <row r="35" spans="1:18" ht="78.75" customHeight="1">
      <c r="A35" s="23">
        <v>16</v>
      </c>
      <c r="B35" s="23">
        <v>5</v>
      </c>
      <c r="C35" s="23" t="s">
        <v>22</v>
      </c>
      <c r="D35" s="24" t="s">
        <v>73</v>
      </c>
      <c r="E35" s="24" t="s">
        <v>74</v>
      </c>
      <c r="F35" s="24" t="s">
        <v>74</v>
      </c>
      <c r="G35" s="24" t="s">
        <v>74</v>
      </c>
      <c r="H35" s="25" t="s">
        <v>66</v>
      </c>
      <c r="I35" s="24"/>
      <c r="J35" s="25" t="s">
        <v>29</v>
      </c>
      <c r="K35" s="28">
        <v>1</v>
      </c>
      <c r="L35" s="29">
        <f>7560000/1.12</f>
        <v>6749999.9999999991</v>
      </c>
      <c r="M35" s="27">
        <f t="shared" si="2"/>
        <v>6749999.9999999991</v>
      </c>
      <c r="N35" s="27">
        <f>M35*1.12</f>
        <v>7560000</v>
      </c>
      <c r="O35" s="25" t="s">
        <v>30</v>
      </c>
      <c r="P35" s="25" t="s">
        <v>31</v>
      </c>
      <c r="Q35" s="25" t="s">
        <v>62</v>
      </c>
      <c r="R35" s="23"/>
    </row>
    <row r="36" spans="1:18" ht="78.75" customHeight="1">
      <c r="A36" s="23">
        <v>17</v>
      </c>
      <c r="B36" s="23">
        <v>6</v>
      </c>
      <c r="C36" s="23" t="s">
        <v>22</v>
      </c>
      <c r="D36" s="24" t="s">
        <v>73</v>
      </c>
      <c r="E36" s="24" t="s">
        <v>74</v>
      </c>
      <c r="F36" s="24" t="s">
        <v>74</v>
      </c>
      <c r="G36" s="24" t="s">
        <v>74</v>
      </c>
      <c r="H36" s="25" t="s">
        <v>66</v>
      </c>
      <c r="I36" s="24" t="s">
        <v>75</v>
      </c>
      <c r="J36" s="25" t="s">
        <v>29</v>
      </c>
      <c r="K36" s="28">
        <v>1</v>
      </c>
      <c r="L36" s="29">
        <f>376320/1.12</f>
        <v>335999.99999999994</v>
      </c>
      <c r="M36" s="27">
        <f t="shared" si="2"/>
        <v>335999.99999999994</v>
      </c>
      <c r="N36" s="27">
        <f>M36*1.12</f>
        <v>376319.99999999994</v>
      </c>
      <c r="O36" s="25" t="s">
        <v>30</v>
      </c>
      <c r="P36" s="25" t="s">
        <v>31</v>
      </c>
      <c r="Q36" s="25" t="s">
        <v>62</v>
      </c>
      <c r="R36" s="23"/>
    </row>
    <row r="37" spans="1:18" ht="86.25" customHeight="1">
      <c r="A37" s="23">
        <v>18</v>
      </c>
      <c r="B37" s="23">
        <v>7</v>
      </c>
      <c r="C37" s="23" t="s">
        <v>22</v>
      </c>
      <c r="D37" s="24" t="s">
        <v>76</v>
      </c>
      <c r="E37" s="24" t="s">
        <v>77</v>
      </c>
      <c r="F37" s="24" t="s">
        <v>77</v>
      </c>
      <c r="G37" s="24" t="s">
        <v>77</v>
      </c>
      <c r="H37" s="25" t="s">
        <v>27</v>
      </c>
      <c r="I37" s="24" t="s">
        <v>48</v>
      </c>
      <c r="J37" s="25" t="s">
        <v>29</v>
      </c>
      <c r="K37" s="28">
        <v>1</v>
      </c>
      <c r="L37" s="29">
        <v>700000</v>
      </c>
      <c r="M37" s="27">
        <f t="shared" si="2"/>
        <v>700000</v>
      </c>
      <c r="N37" s="27">
        <f t="shared" ref="N37:N85" si="3">M37</f>
        <v>700000</v>
      </c>
      <c r="O37" s="25" t="s">
        <v>78</v>
      </c>
      <c r="P37" s="25" t="s">
        <v>31</v>
      </c>
      <c r="Q37" s="25" t="s">
        <v>62</v>
      </c>
      <c r="R37" s="23"/>
    </row>
    <row r="38" spans="1:18" ht="94.5" customHeight="1">
      <c r="A38" s="23">
        <v>19</v>
      </c>
      <c r="B38" s="23">
        <v>8</v>
      </c>
      <c r="C38" s="23" t="s">
        <v>22</v>
      </c>
      <c r="D38" s="24" t="s">
        <v>79</v>
      </c>
      <c r="E38" s="24" t="s">
        <v>79</v>
      </c>
      <c r="F38" s="24" t="s">
        <v>79</v>
      </c>
      <c r="G38" s="24" t="s">
        <v>79</v>
      </c>
      <c r="H38" s="25" t="s">
        <v>27</v>
      </c>
      <c r="I38" s="24" t="s">
        <v>48</v>
      </c>
      <c r="J38" s="25" t="s">
        <v>29</v>
      </c>
      <c r="K38" s="28">
        <v>1</v>
      </c>
      <c r="L38" s="29">
        <v>1350000</v>
      </c>
      <c r="M38" s="27">
        <f t="shared" si="2"/>
        <v>1350000</v>
      </c>
      <c r="N38" s="27">
        <f t="shared" si="3"/>
        <v>1350000</v>
      </c>
      <c r="O38" s="25" t="s">
        <v>30</v>
      </c>
      <c r="P38" s="25" t="s">
        <v>31</v>
      </c>
      <c r="Q38" s="25" t="s">
        <v>62</v>
      </c>
      <c r="R38" s="23"/>
    </row>
    <row r="39" spans="1:18" ht="92.25" customHeight="1">
      <c r="A39" s="23">
        <v>20</v>
      </c>
      <c r="B39" s="23">
        <v>9</v>
      </c>
      <c r="C39" s="23" t="s">
        <v>22</v>
      </c>
      <c r="D39" s="24" t="s">
        <v>80</v>
      </c>
      <c r="E39" s="24" t="s">
        <v>81</v>
      </c>
      <c r="F39" s="24" t="s">
        <v>82</v>
      </c>
      <c r="G39" s="24" t="s">
        <v>83</v>
      </c>
      <c r="H39" s="25" t="s">
        <v>27</v>
      </c>
      <c r="I39" s="24" t="s">
        <v>48</v>
      </c>
      <c r="J39" s="25" t="s">
        <v>29</v>
      </c>
      <c r="K39" s="28">
        <v>1</v>
      </c>
      <c r="L39" s="29">
        <v>1320000</v>
      </c>
      <c r="M39" s="27">
        <f t="shared" si="2"/>
        <v>1320000</v>
      </c>
      <c r="N39" s="27">
        <f t="shared" si="3"/>
        <v>1320000</v>
      </c>
      <c r="O39" s="25" t="s">
        <v>30</v>
      </c>
      <c r="P39" s="25" t="s">
        <v>31</v>
      </c>
      <c r="Q39" s="25" t="s">
        <v>62</v>
      </c>
      <c r="R39" s="23"/>
    </row>
    <row r="40" spans="1:18" ht="78.75" customHeight="1">
      <c r="A40" s="40">
        <v>21</v>
      </c>
      <c r="B40" s="40">
        <v>10</v>
      </c>
      <c r="C40" s="40" t="s">
        <v>22</v>
      </c>
      <c r="D40" s="41" t="s">
        <v>84</v>
      </c>
      <c r="E40" s="41" t="s">
        <v>43</v>
      </c>
      <c r="F40" s="41" t="s">
        <v>85</v>
      </c>
      <c r="G40" s="41" t="s">
        <v>86</v>
      </c>
      <c r="H40" s="42" t="s">
        <v>27</v>
      </c>
      <c r="I40" s="41" t="s">
        <v>46</v>
      </c>
      <c r="J40" s="42" t="s">
        <v>29</v>
      </c>
      <c r="K40" s="43">
        <v>1</v>
      </c>
      <c r="L40" s="44">
        <v>4476000</v>
      </c>
      <c r="M40" s="45">
        <f t="shared" si="2"/>
        <v>4476000</v>
      </c>
      <c r="N40" s="45">
        <f t="shared" si="3"/>
        <v>4476000</v>
      </c>
      <c r="O40" s="42" t="s">
        <v>30</v>
      </c>
      <c r="P40" s="25" t="s">
        <v>31</v>
      </c>
      <c r="Q40" s="25" t="s">
        <v>62</v>
      </c>
      <c r="R40" s="23"/>
    </row>
    <row r="41" spans="1:18" ht="90.75" customHeight="1">
      <c r="A41" s="23">
        <v>22</v>
      </c>
      <c r="B41" s="23">
        <v>11</v>
      </c>
      <c r="C41" s="23" t="s">
        <v>22</v>
      </c>
      <c r="D41" s="24" t="s">
        <v>87</v>
      </c>
      <c r="E41" s="24" t="s">
        <v>88</v>
      </c>
      <c r="F41" s="24" t="s">
        <v>89</v>
      </c>
      <c r="G41" s="24" t="s">
        <v>88</v>
      </c>
      <c r="H41" s="25" t="s">
        <v>27</v>
      </c>
      <c r="I41" s="24" t="s">
        <v>48</v>
      </c>
      <c r="J41" s="25" t="s">
        <v>29</v>
      </c>
      <c r="K41" s="28">
        <v>1</v>
      </c>
      <c r="L41" s="29">
        <v>300000</v>
      </c>
      <c r="M41" s="27">
        <f t="shared" si="2"/>
        <v>300000</v>
      </c>
      <c r="N41" s="27">
        <f t="shared" si="3"/>
        <v>300000</v>
      </c>
      <c r="O41" s="25" t="s">
        <v>78</v>
      </c>
      <c r="P41" s="25" t="s">
        <v>31</v>
      </c>
      <c r="Q41" s="25" t="s">
        <v>62</v>
      </c>
      <c r="R41" s="23"/>
    </row>
    <row r="42" spans="1:18" ht="105.75" customHeight="1">
      <c r="A42" s="23">
        <v>23</v>
      </c>
      <c r="B42" s="23">
        <v>12</v>
      </c>
      <c r="C42" s="23" t="s">
        <v>22</v>
      </c>
      <c r="D42" s="24" t="s">
        <v>90</v>
      </c>
      <c r="E42" s="24" t="s">
        <v>91</v>
      </c>
      <c r="F42" s="24" t="s">
        <v>90</v>
      </c>
      <c r="G42" s="24" t="s">
        <v>91</v>
      </c>
      <c r="H42" s="25" t="s">
        <v>27</v>
      </c>
      <c r="I42" s="24" t="s">
        <v>48</v>
      </c>
      <c r="J42" s="25" t="s">
        <v>29</v>
      </c>
      <c r="K42" s="28">
        <v>1</v>
      </c>
      <c r="L42" s="29">
        <v>40000</v>
      </c>
      <c r="M42" s="27">
        <f t="shared" si="2"/>
        <v>40000</v>
      </c>
      <c r="N42" s="27">
        <f t="shared" si="3"/>
        <v>40000</v>
      </c>
      <c r="O42" s="25" t="s">
        <v>92</v>
      </c>
      <c r="P42" s="25" t="s">
        <v>31</v>
      </c>
      <c r="Q42" s="25" t="s">
        <v>62</v>
      </c>
      <c r="R42" s="23"/>
    </row>
    <row r="43" spans="1:18" ht="78.75" customHeight="1">
      <c r="A43" s="23">
        <v>24</v>
      </c>
      <c r="B43" s="23">
        <v>13</v>
      </c>
      <c r="C43" s="23" t="s">
        <v>22</v>
      </c>
      <c r="D43" s="24" t="s">
        <v>93</v>
      </c>
      <c r="E43" s="24" t="s">
        <v>94</v>
      </c>
      <c r="F43" s="24" t="s">
        <v>95</v>
      </c>
      <c r="G43" s="24" t="s">
        <v>95</v>
      </c>
      <c r="H43" s="25" t="s">
        <v>27</v>
      </c>
      <c r="I43" s="24" t="s">
        <v>96</v>
      </c>
      <c r="J43" s="25" t="s">
        <v>29</v>
      </c>
      <c r="K43" s="28">
        <v>1</v>
      </c>
      <c r="L43" s="29">
        <v>2500000</v>
      </c>
      <c r="M43" s="27">
        <f t="shared" si="2"/>
        <v>2500000</v>
      </c>
      <c r="N43" s="27">
        <f t="shared" si="3"/>
        <v>2500000</v>
      </c>
      <c r="O43" s="25" t="s">
        <v>30</v>
      </c>
      <c r="P43" s="25" t="s">
        <v>31</v>
      </c>
      <c r="Q43" s="25" t="s">
        <v>62</v>
      </c>
      <c r="R43" s="23"/>
    </row>
    <row r="44" spans="1:18" ht="89.25" customHeight="1">
      <c r="A44" s="23">
        <v>25</v>
      </c>
      <c r="B44" s="23">
        <v>14</v>
      </c>
      <c r="C44" s="23" t="s">
        <v>22</v>
      </c>
      <c r="D44" s="24" t="s">
        <v>97</v>
      </c>
      <c r="E44" s="24" t="s">
        <v>98</v>
      </c>
      <c r="F44" s="24" t="s">
        <v>99</v>
      </c>
      <c r="G44" s="24" t="s">
        <v>99</v>
      </c>
      <c r="H44" s="25" t="s">
        <v>27</v>
      </c>
      <c r="I44" s="24" t="s">
        <v>96</v>
      </c>
      <c r="J44" s="25" t="s">
        <v>29</v>
      </c>
      <c r="K44" s="28">
        <v>1</v>
      </c>
      <c r="L44" s="29">
        <v>3113942</v>
      </c>
      <c r="M44" s="27">
        <f t="shared" si="2"/>
        <v>3113942</v>
      </c>
      <c r="N44" s="27">
        <f t="shared" si="3"/>
        <v>3113942</v>
      </c>
      <c r="O44" s="25" t="s">
        <v>100</v>
      </c>
      <c r="P44" s="25" t="s">
        <v>31</v>
      </c>
      <c r="Q44" s="25" t="s">
        <v>32</v>
      </c>
      <c r="R44" s="23"/>
    </row>
    <row r="45" spans="1:18" ht="92.25" customHeight="1">
      <c r="A45" s="23">
        <v>26</v>
      </c>
      <c r="B45" s="23">
        <v>15</v>
      </c>
      <c r="C45" s="23" t="s">
        <v>22</v>
      </c>
      <c r="D45" s="24" t="s">
        <v>101</v>
      </c>
      <c r="E45" s="24" t="s">
        <v>102</v>
      </c>
      <c r="F45" s="24" t="s">
        <v>103</v>
      </c>
      <c r="G45" s="24" t="s">
        <v>103</v>
      </c>
      <c r="H45" s="25" t="s">
        <v>27</v>
      </c>
      <c r="I45" s="24" t="s">
        <v>104</v>
      </c>
      <c r="J45" s="25" t="s">
        <v>29</v>
      </c>
      <c r="K45" s="28">
        <v>1</v>
      </c>
      <c r="L45" s="29">
        <v>3605000</v>
      </c>
      <c r="M45" s="27">
        <f t="shared" si="2"/>
        <v>3605000</v>
      </c>
      <c r="N45" s="27">
        <f t="shared" si="3"/>
        <v>3605000</v>
      </c>
      <c r="O45" s="25" t="s">
        <v>30</v>
      </c>
      <c r="P45" s="25" t="s">
        <v>31</v>
      </c>
      <c r="Q45" s="25" t="s">
        <v>32</v>
      </c>
      <c r="R45" s="23"/>
    </row>
    <row r="46" spans="1:18" ht="90.75" customHeight="1">
      <c r="A46" s="23">
        <v>27</v>
      </c>
      <c r="B46" s="23">
        <v>16</v>
      </c>
      <c r="C46" s="23" t="s">
        <v>22</v>
      </c>
      <c r="D46" s="24" t="s">
        <v>101</v>
      </c>
      <c r="E46" s="24" t="s">
        <v>102</v>
      </c>
      <c r="F46" s="24" t="s">
        <v>103</v>
      </c>
      <c r="G46" s="24" t="s">
        <v>103</v>
      </c>
      <c r="H46" s="25" t="s">
        <v>27</v>
      </c>
      <c r="I46" s="24" t="s">
        <v>104</v>
      </c>
      <c r="J46" s="25" t="s">
        <v>29</v>
      </c>
      <c r="K46" s="28">
        <v>1</v>
      </c>
      <c r="L46" s="29">
        <v>295000</v>
      </c>
      <c r="M46" s="27">
        <f t="shared" si="2"/>
        <v>295000</v>
      </c>
      <c r="N46" s="27">
        <f t="shared" si="3"/>
        <v>295000</v>
      </c>
      <c r="O46" s="25" t="s">
        <v>30</v>
      </c>
      <c r="P46" s="25"/>
      <c r="Q46" s="25" t="s">
        <v>32</v>
      </c>
      <c r="R46" s="23"/>
    </row>
    <row r="47" spans="1:18" ht="87.75" customHeight="1">
      <c r="A47" s="23">
        <v>28</v>
      </c>
      <c r="B47" s="23">
        <v>17</v>
      </c>
      <c r="C47" s="23" t="s">
        <v>22</v>
      </c>
      <c r="D47" s="24" t="s">
        <v>105</v>
      </c>
      <c r="E47" s="24" t="s">
        <v>106</v>
      </c>
      <c r="F47" s="24" t="s">
        <v>107</v>
      </c>
      <c r="G47" s="24" t="s">
        <v>107</v>
      </c>
      <c r="H47" s="25" t="s">
        <v>27</v>
      </c>
      <c r="I47" s="24" t="s">
        <v>48</v>
      </c>
      <c r="J47" s="25" t="s">
        <v>29</v>
      </c>
      <c r="K47" s="28">
        <v>1</v>
      </c>
      <c r="L47" s="29">
        <v>450000</v>
      </c>
      <c r="M47" s="27">
        <f t="shared" si="2"/>
        <v>450000</v>
      </c>
      <c r="N47" s="27">
        <f t="shared" si="3"/>
        <v>450000</v>
      </c>
      <c r="O47" s="25" t="s">
        <v>30</v>
      </c>
      <c r="P47" s="25" t="s">
        <v>31</v>
      </c>
      <c r="Q47" s="25" t="s">
        <v>62</v>
      </c>
      <c r="R47" s="23"/>
    </row>
    <row r="48" spans="1:18" ht="102" customHeight="1">
      <c r="A48" s="23">
        <v>29</v>
      </c>
      <c r="B48" s="23">
        <v>18</v>
      </c>
      <c r="C48" s="23" t="s">
        <v>22</v>
      </c>
      <c r="D48" s="24" t="s">
        <v>108</v>
      </c>
      <c r="E48" s="24" t="s">
        <v>109</v>
      </c>
      <c r="F48" s="24" t="s">
        <v>110</v>
      </c>
      <c r="G48" s="24" t="s">
        <v>110</v>
      </c>
      <c r="H48" s="25" t="s">
        <v>27</v>
      </c>
      <c r="I48" s="24" t="s">
        <v>48</v>
      </c>
      <c r="J48" s="25" t="s">
        <v>29</v>
      </c>
      <c r="K48" s="28">
        <v>1</v>
      </c>
      <c r="L48" s="29">
        <v>368400</v>
      </c>
      <c r="M48" s="27">
        <f t="shared" si="2"/>
        <v>368400</v>
      </c>
      <c r="N48" s="27">
        <f t="shared" si="3"/>
        <v>368400</v>
      </c>
      <c r="O48" s="25" t="s">
        <v>30</v>
      </c>
      <c r="P48" s="25" t="s">
        <v>31</v>
      </c>
      <c r="Q48" s="25" t="s">
        <v>62</v>
      </c>
      <c r="R48" s="23"/>
    </row>
    <row r="49" spans="1:18" ht="87.75" customHeight="1">
      <c r="A49" s="23">
        <v>30</v>
      </c>
      <c r="B49" s="23">
        <v>19</v>
      </c>
      <c r="C49" s="23" t="s">
        <v>22</v>
      </c>
      <c r="D49" s="24" t="s">
        <v>111</v>
      </c>
      <c r="E49" s="24" t="s">
        <v>112</v>
      </c>
      <c r="F49" s="24" t="s">
        <v>113</v>
      </c>
      <c r="G49" s="24" t="s">
        <v>112</v>
      </c>
      <c r="H49" s="25" t="s">
        <v>27</v>
      </c>
      <c r="I49" s="24" t="s">
        <v>48</v>
      </c>
      <c r="J49" s="25" t="s">
        <v>29</v>
      </c>
      <c r="K49" s="28">
        <v>1</v>
      </c>
      <c r="L49" s="29">
        <v>250000</v>
      </c>
      <c r="M49" s="27">
        <f t="shared" si="2"/>
        <v>250000</v>
      </c>
      <c r="N49" s="27">
        <f t="shared" si="3"/>
        <v>250000</v>
      </c>
      <c r="O49" s="25" t="s">
        <v>114</v>
      </c>
      <c r="P49" s="25" t="s">
        <v>31</v>
      </c>
      <c r="Q49" s="25" t="s">
        <v>115</v>
      </c>
      <c r="R49" s="23"/>
    </row>
    <row r="50" spans="1:18" ht="164.25" customHeight="1">
      <c r="A50" s="23">
        <v>31</v>
      </c>
      <c r="B50" s="23">
        <v>20</v>
      </c>
      <c r="C50" s="23" t="s">
        <v>22</v>
      </c>
      <c r="D50" s="24" t="s">
        <v>116</v>
      </c>
      <c r="E50" s="24" t="s">
        <v>117</v>
      </c>
      <c r="F50" s="24" t="s">
        <v>118</v>
      </c>
      <c r="G50" s="24" t="s">
        <v>119</v>
      </c>
      <c r="H50" s="25" t="s">
        <v>27</v>
      </c>
      <c r="I50" s="24" t="s">
        <v>48</v>
      </c>
      <c r="J50" s="25" t="s">
        <v>29</v>
      </c>
      <c r="K50" s="28">
        <v>1</v>
      </c>
      <c r="L50" s="29">
        <v>300000</v>
      </c>
      <c r="M50" s="27">
        <f t="shared" si="2"/>
        <v>300000</v>
      </c>
      <c r="N50" s="27">
        <f t="shared" si="3"/>
        <v>300000</v>
      </c>
      <c r="O50" s="25" t="s">
        <v>30</v>
      </c>
      <c r="P50" s="25" t="s">
        <v>31</v>
      </c>
      <c r="Q50" s="25" t="s">
        <v>62</v>
      </c>
      <c r="R50" s="23"/>
    </row>
    <row r="51" spans="1:18" ht="119.25" customHeight="1">
      <c r="A51" s="23">
        <v>32</v>
      </c>
      <c r="B51" s="23">
        <v>21</v>
      </c>
      <c r="C51" s="23" t="s">
        <v>22</v>
      </c>
      <c r="D51" s="24" t="s">
        <v>120</v>
      </c>
      <c r="E51" s="24" t="s">
        <v>121</v>
      </c>
      <c r="F51" s="24" t="s">
        <v>122</v>
      </c>
      <c r="G51" s="24" t="s">
        <v>123</v>
      </c>
      <c r="H51" s="25" t="s">
        <v>27</v>
      </c>
      <c r="I51" s="24" t="s">
        <v>48</v>
      </c>
      <c r="J51" s="25" t="s">
        <v>29</v>
      </c>
      <c r="K51" s="28">
        <v>1</v>
      </c>
      <c r="L51" s="29">
        <v>400000</v>
      </c>
      <c r="M51" s="27">
        <f t="shared" si="2"/>
        <v>400000</v>
      </c>
      <c r="N51" s="27">
        <f t="shared" si="3"/>
        <v>400000</v>
      </c>
      <c r="O51" s="25" t="s">
        <v>30</v>
      </c>
      <c r="P51" s="25" t="s">
        <v>31</v>
      </c>
      <c r="Q51" s="25" t="s">
        <v>62</v>
      </c>
      <c r="R51" s="23"/>
    </row>
    <row r="52" spans="1:18" ht="90.75" customHeight="1">
      <c r="A52" s="23">
        <v>33</v>
      </c>
      <c r="B52" s="23">
        <v>22</v>
      </c>
      <c r="C52" s="23" t="s">
        <v>22</v>
      </c>
      <c r="D52" s="24" t="s">
        <v>124</v>
      </c>
      <c r="E52" s="24" t="s">
        <v>125</v>
      </c>
      <c r="F52" s="24" t="s">
        <v>125</v>
      </c>
      <c r="G52" s="24" t="s">
        <v>125</v>
      </c>
      <c r="H52" s="25" t="s">
        <v>27</v>
      </c>
      <c r="I52" s="24" t="s">
        <v>48</v>
      </c>
      <c r="J52" s="25" t="s">
        <v>29</v>
      </c>
      <c r="K52" s="28">
        <v>1</v>
      </c>
      <c r="L52" s="29">
        <v>450000</v>
      </c>
      <c r="M52" s="27">
        <f t="shared" si="2"/>
        <v>450000</v>
      </c>
      <c r="N52" s="27">
        <f t="shared" si="3"/>
        <v>450000</v>
      </c>
      <c r="O52" s="25" t="s">
        <v>30</v>
      </c>
      <c r="P52" s="25" t="s">
        <v>31</v>
      </c>
      <c r="Q52" s="25" t="s">
        <v>62</v>
      </c>
      <c r="R52" s="23"/>
    </row>
    <row r="53" spans="1:18" ht="90.75" customHeight="1">
      <c r="A53" s="23">
        <v>35</v>
      </c>
      <c r="B53" s="23">
        <v>23</v>
      </c>
      <c r="C53" s="23" t="s">
        <v>22</v>
      </c>
      <c r="D53" s="24" t="s">
        <v>126</v>
      </c>
      <c r="E53" s="24" t="s">
        <v>127</v>
      </c>
      <c r="F53" s="24" t="s">
        <v>128</v>
      </c>
      <c r="G53" s="24" t="s">
        <v>127</v>
      </c>
      <c r="H53" s="25" t="s">
        <v>27</v>
      </c>
      <c r="I53" s="24" t="s">
        <v>48</v>
      </c>
      <c r="J53" s="25" t="s">
        <v>29</v>
      </c>
      <c r="K53" s="28">
        <v>1</v>
      </c>
      <c r="L53" s="29">
        <v>180000</v>
      </c>
      <c r="M53" s="27">
        <f t="shared" si="2"/>
        <v>180000</v>
      </c>
      <c r="N53" s="27">
        <f t="shared" si="3"/>
        <v>180000</v>
      </c>
      <c r="O53" s="25" t="s">
        <v>30</v>
      </c>
      <c r="P53" s="25" t="s">
        <v>31</v>
      </c>
      <c r="Q53" s="25" t="s">
        <v>62</v>
      </c>
      <c r="R53" s="23"/>
    </row>
    <row r="54" spans="1:18" ht="94.5" customHeight="1">
      <c r="A54" s="23">
        <v>35</v>
      </c>
      <c r="B54" s="23">
        <v>24</v>
      </c>
      <c r="C54" s="32" t="s">
        <v>22</v>
      </c>
      <c r="D54" s="30" t="s">
        <v>129</v>
      </c>
      <c r="E54" s="30" t="s">
        <v>130</v>
      </c>
      <c r="F54" s="30" t="s">
        <v>131</v>
      </c>
      <c r="G54" s="30" t="s">
        <v>130</v>
      </c>
      <c r="H54" s="31" t="s">
        <v>27</v>
      </c>
      <c r="I54" s="30" t="s">
        <v>48</v>
      </c>
      <c r="J54" s="31" t="s">
        <v>29</v>
      </c>
      <c r="K54" s="46">
        <v>1</v>
      </c>
      <c r="L54" s="47">
        <v>500000</v>
      </c>
      <c r="M54" s="27">
        <f t="shared" si="2"/>
        <v>500000</v>
      </c>
      <c r="N54" s="27">
        <f t="shared" si="3"/>
        <v>500000</v>
      </c>
      <c r="O54" s="25" t="s">
        <v>92</v>
      </c>
      <c r="P54" s="25" t="s">
        <v>31</v>
      </c>
      <c r="Q54" s="25" t="s">
        <v>132</v>
      </c>
      <c r="R54" s="23"/>
    </row>
    <row r="55" spans="1:18" ht="98.25" customHeight="1">
      <c r="A55" s="23">
        <v>36</v>
      </c>
      <c r="B55" s="23">
        <v>25</v>
      </c>
      <c r="C55" s="23" t="s">
        <v>22</v>
      </c>
      <c r="D55" s="24" t="s">
        <v>133</v>
      </c>
      <c r="E55" s="24" t="s">
        <v>134</v>
      </c>
      <c r="F55" s="24" t="s">
        <v>135</v>
      </c>
      <c r="G55" s="24" t="s">
        <v>135</v>
      </c>
      <c r="H55" s="25" t="s">
        <v>27</v>
      </c>
      <c r="I55" s="24" t="s">
        <v>48</v>
      </c>
      <c r="J55" s="25" t="s">
        <v>29</v>
      </c>
      <c r="K55" s="28">
        <v>1</v>
      </c>
      <c r="L55" s="29">
        <v>350000</v>
      </c>
      <c r="M55" s="27">
        <f t="shared" si="2"/>
        <v>350000</v>
      </c>
      <c r="N55" s="27">
        <f t="shared" si="3"/>
        <v>350000</v>
      </c>
      <c r="O55" s="25" t="s">
        <v>30</v>
      </c>
      <c r="P55" s="25" t="s">
        <v>31</v>
      </c>
      <c r="Q55" s="25" t="s">
        <v>62</v>
      </c>
      <c r="R55" s="23"/>
    </row>
    <row r="56" spans="1:18" ht="105.75" customHeight="1">
      <c r="A56" s="23">
        <v>37</v>
      </c>
      <c r="B56" s="23">
        <v>26</v>
      </c>
      <c r="C56" s="32" t="s">
        <v>53</v>
      </c>
      <c r="D56" s="48" t="s">
        <v>136</v>
      </c>
      <c r="E56" s="48" t="s">
        <v>137</v>
      </c>
      <c r="F56" s="48" t="s">
        <v>138</v>
      </c>
      <c r="G56" s="48" t="s">
        <v>137</v>
      </c>
      <c r="H56" s="31" t="s">
        <v>27</v>
      </c>
      <c r="I56" s="33" t="s">
        <v>48</v>
      </c>
      <c r="J56" s="23" t="s">
        <v>139</v>
      </c>
      <c r="K56" s="26">
        <v>1</v>
      </c>
      <c r="L56" s="27">
        <v>5400000</v>
      </c>
      <c r="M56" s="27">
        <f t="shared" si="2"/>
        <v>5400000</v>
      </c>
      <c r="N56" s="27">
        <f t="shared" si="3"/>
        <v>5400000</v>
      </c>
      <c r="O56" s="23" t="s">
        <v>140</v>
      </c>
      <c r="P56" s="25" t="s">
        <v>31</v>
      </c>
      <c r="Q56" s="25" t="s">
        <v>32</v>
      </c>
      <c r="R56" s="23"/>
    </row>
    <row r="57" spans="1:18" ht="89.25" customHeight="1">
      <c r="A57" s="23">
        <v>38</v>
      </c>
      <c r="B57" s="23">
        <v>27</v>
      </c>
      <c r="C57" s="23" t="s">
        <v>22</v>
      </c>
      <c r="D57" s="24" t="s">
        <v>133</v>
      </c>
      <c r="E57" s="24" t="s">
        <v>134</v>
      </c>
      <c r="F57" s="24" t="s">
        <v>141</v>
      </c>
      <c r="G57" s="24" t="s">
        <v>141</v>
      </c>
      <c r="H57" s="25" t="s">
        <v>27</v>
      </c>
      <c r="I57" s="24" t="s">
        <v>48</v>
      </c>
      <c r="J57" s="25" t="s">
        <v>29</v>
      </c>
      <c r="K57" s="28">
        <v>1</v>
      </c>
      <c r="L57" s="29">
        <v>400000</v>
      </c>
      <c r="M57" s="27">
        <f t="shared" si="2"/>
        <v>400000</v>
      </c>
      <c r="N57" s="27">
        <f t="shared" si="3"/>
        <v>400000</v>
      </c>
      <c r="O57" s="25" t="s">
        <v>30</v>
      </c>
      <c r="P57" s="25" t="s">
        <v>31</v>
      </c>
      <c r="Q57" s="25" t="s">
        <v>62</v>
      </c>
      <c r="R57" s="23"/>
    </row>
    <row r="58" spans="1:18" ht="94.5" customHeight="1">
      <c r="A58" s="23">
        <v>39</v>
      </c>
      <c r="B58" s="23">
        <v>28</v>
      </c>
      <c r="C58" s="23" t="s">
        <v>53</v>
      </c>
      <c r="D58" s="24" t="s">
        <v>142</v>
      </c>
      <c r="E58" s="24" t="s">
        <v>143</v>
      </c>
      <c r="F58" s="24" t="s">
        <v>144</v>
      </c>
      <c r="G58" s="24" t="s">
        <v>145</v>
      </c>
      <c r="H58" s="25" t="s">
        <v>27</v>
      </c>
      <c r="I58" s="24" t="s">
        <v>48</v>
      </c>
      <c r="J58" s="25" t="s">
        <v>146</v>
      </c>
      <c r="K58" s="28">
        <v>1</v>
      </c>
      <c r="L58" s="29">
        <v>150000</v>
      </c>
      <c r="M58" s="27">
        <f t="shared" si="2"/>
        <v>150000</v>
      </c>
      <c r="N58" s="27">
        <f t="shared" si="3"/>
        <v>150000</v>
      </c>
      <c r="O58" s="25" t="s">
        <v>147</v>
      </c>
      <c r="P58" s="25" t="s">
        <v>31</v>
      </c>
      <c r="Q58" s="25" t="s">
        <v>132</v>
      </c>
      <c r="R58" s="23"/>
    </row>
    <row r="59" spans="1:18" ht="144" customHeight="1">
      <c r="A59" s="23">
        <v>40</v>
      </c>
      <c r="B59" s="23">
        <v>29</v>
      </c>
      <c r="C59" s="23" t="s">
        <v>22</v>
      </c>
      <c r="D59" s="24" t="s">
        <v>148</v>
      </c>
      <c r="E59" s="24" t="s">
        <v>149</v>
      </c>
      <c r="F59" s="24" t="s">
        <v>150</v>
      </c>
      <c r="G59" s="24" t="s">
        <v>149</v>
      </c>
      <c r="H59" s="25" t="s">
        <v>27</v>
      </c>
      <c r="I59" s="24" t="s">
        <v>48</v>
      </c>
      <c r="J59" s="25" t="s">
        <v>29</v>
      </c>
      <c r="K59" s="28">
        <v>1</v>
      </c>
      <c r="L59" s="29">
        <v>240000</v>
      </c>
      <c r="M59" s="27">
        <f t="shared" si="2"/>
        <v>240000</v>
      </c>
      <c r="N59" s="27">
        <f t="shared" si="3"/>
        <v>240000</v>
      </c>
      <c r="O59" s="25" t="s">
        <v>30</v>
      </c>
      <c r="P59" s="25" t="s">
        <v>31</v>
      </c>
      <c r="Q59" s="25" t="s">
        <v>62</v>
      </c>
      <c r="R59" s="23"/>
    </row>
    <row r="60" spans="1:18" ht="145.5" customHeight="1">
      <c r="A60" s="23">
        <v>41</v>
      </c>
      <c r="B60" s="23">
        <v>30</v>
      </c>
      <c r="C60" s="23" t="s">
        <v>22</v>
      </c>
      <c r="D60" s="24" t="s">
        <v>116</v>
      </c>
      <c r="E60" s="24" t="s">
        <v>117</v>
      </c>
      <c r="F60" s="24" t="s">
        <v>118</v>
      </c>
      <c r="G60" s="24" t="s">
        <v>151</v>
      </c>
      <c r="H60" s="25" t="s">
        <v>27</v>
      </c>
      <c r="I60" s="24" t="s">
        <v>48</v>
      </c>
      <c r="J60" s="25" t="s">
        <v>29</v>
      </c>
      <c r="K60" s="28">
        <v>1</v>
      </c>
      <c r="L60" s="29">
        <v>415000</v>
      </c>
      <c r="M60" s="27">
        <f t="shared" si="2"/>
        <v>415000</v>
      </c>
      <c r="N60" s="27">
        <f t="shared" si="3"/>
        <v>415000</v>
      </c>
      <c r="O60" s="25" t="s">
        <v>30</v>
      </c>
      <c r="P60" s="25" t="s">
        <v>31</v>
      </c>
      <c r="Q60" s="25" t="s">
        <v>62</v>
      </c>
      <c r="R60" s="23"/>
    </row>
    <row r="61" spans="1:18" ht="108" customHeight="1">
      <c r="A61" s="23">
        <v>42</v>
      </c>
      <c r="B61" s="23">
        <v>31</v>
      </c>
      <c r="C61" s="23" t="s">
        <v>22</v>
      </c>
      <c r="D61" s="24" t="s">
        <v>152</v>
      </c>
      <c r="E61" s="24" t="s">
        <v>153</v>
      </c>
      <c r="F61" s="24" t="s">
        <v>154</v>
      </c>
      <c r="G61" s="24" t="s">
        <v>155</v>
      </c>
      <c r="H61" s="25" t="s">
        <v>27</v>
      </c>
      <c r="I61" s="24" t="s">
        <v>48</v>
      </c>
      <c r="J61" s="25" t="s">
        <v>29</v>
      </c>
      <c r="K61" s="28">
        <v>1</v>
      </c>
      <c r="L61" s="29">
        <v>598272</v>
      </c>
      <c r="M61" s="27">
        <f t="shared" si="2"/>
        <v>598272</v>
      </c>
      <c r="N61" s="27">
        <f t="shared" si="3"/>
        <v>598272</v>
      </c>
      <c r="O61" s="25" t="s">
        <v>30</v>
      </c>
      <c r="P61" s="25" t="s">
        <v>31</v>
      </c>
      <c r="Q61" s="25" t="s">
        <v>62</v>
      </c>
      <c r="R61" s="23"/>
    </row>
    <row r="62" spans="1:18" ht="94.5" customHeight="1">
      <c r="A62" s="23">
        <v>43</v>
      </c>
      <c r="B62" s="23">
        <v>32</v>
      </c>
      <c r="C62" s="23" t="s">
        <v>22</v>
      </c>
      <c r="D62" s="24" t="s">
        <v>156</v>
      </c>
      <c r="E62" s="24" t="s">
        <v>157</v>
      </c>
      <c r="F62" s="24" t="s">
        <v>158</v>
      </c>
      <c r="G62" s="24" t="s">
        <v>157</v>
      </c>
      <c r="H62" s="25" t="s">
        <v>27</v>
      </c>
      <c r="I62" s="24" t="s">
        <v>48</v>
      </c>
      <c r="J62" s="25" t="s">
        <v>29</v>
      </c>
      <c r="K62" s="28">
        <v>1</v>
      </c>
      <c r="L62" s="29">
        <v>200000</v>
      </c>
      <c r="M62" s="27">
        <f t="shared" si="2"/>
        <v>200000</v>
      </c>
      <c r="N62" s="27">
        <f t="shared" si="3"/>
        <v>200000</v>
      </c>
      <c r="O62" s="25" t="s">
        <v>159</v>
      </c>
      <c r="P62" s="25" t="s">
        <v>31</v>
      </c>
      <c r="Q62" s="25" t="s">
        <v>62</v>
      </c>
      <c r="R62" s="23"/>
    </row>
    <row r="63" spans="1:18" ht="78.75" customHeight="1">
      <c r="A63" s="23">
        <v>44</v>
      </c>
      <c r="B63" s="23">
        <v>33</v>
      </c>
      <c r="C63" s="23" t="s">
        <v>22</v>
      </c>
      <c r="D63" s="24" t="s">
        <v>160</v>
      </c>
      <c r="E63" s="24" t="s">
        <v>161</v>
      </c>
      <c r="F63" s="24" t="s">
        <v>162</v>
      </c>
      <c r="G63" s="24" t="s">
        <v>162</v>
      </c>
      <c r="H63" s="25" t="s">
        <v>27</v>
      </c>
      <c r="I63" s="24" t="s">
        <v>48</v>
      </c>
      <c r="J63" s="25" t="s">
        <v>29</v>
      </c>
      <c r="K63" s="28">
        <v>1</v>
      </c>
      <c r="L63" s="29">
        <v>15000</v>
      </c>
      <c r="M63" s="27">
        <f t="shared" si="2"/>
        <v>15000</v>
      </c>
      <c r="N63" s="27">
        <f t="shared" si="3"/>
        <v>15000</v>
      </c>
      <c r="O63" s="25" t="s">
        <v>78</v>
      </c>
      <c r="P63" s="25" t="s">
        <v>31</v>
      </c>
      <c r="Q63" s="25" t="s">
        <v>62</v>
      </c>
      <c r="R63" s="23"/>
    </row>
    <row r="64" spans="1:18" ht="87.75" customHeight="1">
      <c r="A64" s="23">
        <v>45</v>
      </c>
      <c r="B64" s="23">
        <v>34</v>
      </c>
      <c r="C64" s="23" t="s">
        <v>22</v>
      </c>
      <c r="D64" s="24" t="s">
        <v>163</v>
      </c>
      <c r="E64" s="24" t="s">
        <v>164</v>
      </c>
      <c r="F64" s="24" t="s">
        <v>165</v>
      </c>
      <c r="G64" s="24" t="s">
        <v>166</v>
      </c>
      <c r="H64" s="25" t="s">
        <v>27</v>
      </c>
      <c r="I64" s="24" t="s">
        <v>48</v>
      </c>
      <c r="J64" s="25" t="s">
        <v>29</v>
      </c>
      <c r="K64" s="28">
        <v>1</v>
      </c>
      <c r="L64" s="29">
        <v>480000</v>
      </c>
      <c r="M64" s="27">
        <f t="shared" si="2"/>
        <v>480000</v>
      </c>
      <c r="N64" s="27">
        <f t="shared" si="3"/>
        <v>480000</v>
      </c>
      <c r="O64" s="25" t="s">
        <v>30</v>
      </c>
      <c r="P64" s="25" t="s">
        <v>31</v>
      </c>
      <c r="Q64" s="25" t="s">
        <v>62</v>
      </c>
      <c r="R64" s="23"/>
    </row>
    <row r="65" spans="1:18" ht="78.75" customHeight="1">
      <c r="A65" s="23">
        <v>46</v>
      </c>
      <c r="B65" s="23">
        <v>35</v>
      </c>
      <c r="C65" s="23" t="s">
        <v>22</v>
      </c>
      <c r="D65" s="24" t="s">
        <v>167</v>
      </c>
      <c r="E65" s="24" t="s">
        <v>168</v>
      </c>
      <c r="F65" s="24" t="s">
        <v>169</v>
      </c>
      <c r="G65" s="24" t="s">
        <v>169</v>
      </c>
      <c r="H65" s="25" t="s">
        <v>27</v>
      </c>
      <c r="I65" s="24" t="s">
        <v>48</v>
      </c>
      <c r="J65" s="25" t="s">
        <v>29</v>
      </c>
      <c r="K65" s="28">
        <v>1</v>
      </c>
      <c r="L65" s="29">
        <v>210000</v>
      </c>
      <c r="M65" s="27">
        <f t="shared" si="2"/>
        <v>210000</v>
      </c>
      <c r="N65" s="27">
        <f t="shared" si="3"/>
        <v>210000</v>
      </c>
      <c r="O65" s="25" t="s">
        <v>147</v>
      </c>
      <c r="P65" s="25" t="s">
        <v>31</v>
      </c>
      <c r="Q65" s="25" t="s">
        <v>62</v>
      </c>
      <c r="R65" s="23"/>
    </row>
    <row r="66" spans="1:18" ht="90.75" customHeight="1">
      <c r="A66" s="23">
        <v>47</v>
      </c>
      <c r="B66" s="23">
        <v>36</v>
      </c>
      <c r="C66" s="23" t="s">
        <v>22</v>
      </c>
      <c r="D66" s="24" t="s">
        <v>170</v>
      </c>
      <c r="E66" s="24" t="s">
        <v>171</v>
      </c>
      <c r="F66" s="24" t="s">
        <v>172</v>
      </c>
      <c r="G66" s="24" t="s">
        <v>172</v>
      </c>
      <c r="H66" s="25" t="s">
        <v>27</v>
      </c>
      <c r="I66" s="24" t="s">
        <v>48</v>
      </c>
      <c r="J66" s="25" t="s">
        <v>29</v>
      </c>
      <c r="K66" s="28">
        <v>1</v>
      </c>
      <c r="L66" s="29">
        <v>50000</v>
      </c>
      <c r="M66" s="27">
        <f t="shared" si="2"/>
        <v>50000</v>
      </c>
      <c r="N66" s="27">
        <f t="shared" si="3"/>
        <v>50000</v>
      </c>
      <c r="O66" s="25" t="s">
        <v>173</v>
      </c>
      <c r="P66" s="25" t="s">
        <v>31</v>
      </c>
      <c r="Q66" s="25" t="s">
        <v>62</v>
      </c>
      <c r="R66" s="23"/>
    </row>
    <row r="67" spans="1:18" ht="112.5" customHeight="1">
      <c r="A67" s="23">
        <v>48</v>
      </c>
      <c r="B67" s="23">
        <v>37</v>
      </c>
      <c r="C67" s="25" t="s">
        <v>174</v>
      </c>
      <c r="D67" s="24" t="s">
        <v>175</v>
      </c>
      <c r="E67" s="24" t="s">
        <v>176</v>
      </c>
      <c r="F67" s="24" t="s">
        <v>177</v>
      </c>
      <c r="G67" s="24" t="s">
        <v>178</v>
      </c>
      <c r="H67" s="25" t="s">
        <v>27</v>
      </c>
      <c r="I67" s="24" t="s">
        <v>48</v>
      </c>
      <c r="J67" s="25" t="s">
        <v>174</v>
      </c>
      <c r="K67" s="28">
        <v>1</v>
      </c>
      <c r="L67" s="29">
        <v>1458000</v>
      </c>
      <c r="M67" s="27">
        <f t="shared" si="2"/>
        <v>1458000</v>
      </c>
      <c r="N67" s="27">
        <f t="shared" si="3"/>
        <v>1458000</v>
      </c>
      <c r="O67" s="25" t="s">
        <v>173</v>
      </c>
      <c r="P67" s="25" t="s">
        <v>31</v>
      </c>
      <c r="Q67" s="25" t="s">
        <v>62</v>
      </c>
      <c r="R67" s="25"/>
    </row>
    <row r="68" spans="1:18" ht="78.75" customHeight="1">
      <c r="A68" s="23">
        <v>49</v>
      </c>
      <c r="B68" s="23">
        <v>38</v>
      </c>
      <c r="C68" s="25" t="s">
        <v>174</v>
      </c>
      <c r="D68" s="24" t="s">
        <v>179</v>
      </c>
      <c r="E68" s="24" t="s">
        <v>180</v>
      </c>
      <c r="F68" s="24" t="s">
        <v>179</v>
      </c>
      <c r="G68" s="24" t="s">
        <v>180</v>
      </c>
      <c r="H68" s="25" t="s">
        <v>27</v>
      </c>
      <c r="I68" s="24" t="s">
        <v>48</v>
      </c>
      <c r="J68" s="25" t="s">
        <v>174</v>
      </c>
      <c r="K68" s="28">
        <v>1</v>
      </c>
      <c r="L68" s="29">
        <v>450000</v>
      </c>
      <c r="M68" s="27">
        <f t="shared" si="2"/>
        <v>450000</v>
      </c>
      <c r="N68" s="27">
        <f t="shared" si="3"/>
        <v>450000</v>
      </c>
      <c r="O68" s="25" t="s">
        <v>147</v>
      </c>
      <c r="P68" s="25" t="s">
        <v>31</v>
      </c>
      <c r="Q68" s="25" t="s">
        <v>62</v>
      </c>
      <c r="R68" s="25"/>
    </row>
    <row r="69" spans="1:18" ht="92.25" customHeight="1">
      <c r="A69" s="23">
        <v>50</v>
      </c>
      <c r="B69" s="23">
        <v>39</v>
      </c>
      <c r="C69" s="25" t="s">
        <v>174</v>
      </c>
      <c r="D69" s="24" t="s">
        <v>181</v>
      </c>
      <c r="E69" s="24" t="s">
        <v>182</v>
      </c>
      <c r="F69" s="24" t="s">
        <v>183</v>
      </c>
      <c r="G69" s="24" t="s">
        <v>184</v>
      </c>
      <c r="H69" s="25" t="s">
        <v>27</v>
      </c>
      <c r="I69" s="24" t="s">
        <v>48</v>
      </c>
      <c r="J69" s="25" t="s">
        <v>174</v>
      </c>
      <c r="K69" s="28">
        <v>1</v>
      </c>
      <c r="L69" s="29">
        <v>1458000</v>
      </c>
      <c r="M69" s="27">
        <f t="shared" si="2"/>
        <v>1458000</v>
      </c>
      <c r="N69" s="27">
        <f t="shared" si="3"/>
        <v>1458000</v>
      </c>
      <c r="O69" s="25" t="s">
        <v>185</v>
      </c>
      <c r="P69" s="25" t="s">
        <v>31</v>
      </c>
      <c r="Q69" s="25" t="s">
        <v>62</v>
      </c>
      <c r="R69" s="25"/>
    </row>
    <row r="70" spans="1:18" ht="87.75" customHeight="1">
      <c r="A70" s="23">
        <v>51</v>
      </c>
      <c r="B70" s="23">
        <v>40</v>
      </c>
      <c r="C70" s="25" t="s">
        <v>174</v>
      </c>
      <c r="D70" s="24" t="s">
        <v>186</v>
      </c>
      <c r="E70" s="24" t="s">
        <v>187</v>
      </c>
      <c r="F70" s="24" t="s">
        <v>188</v>
      </c>
      <c r="G70" s="24" t="s">
        <v>189</v>
      </c>
      <c r="H70" s="25" t="s">
        <v>27</v>
      </c>
      <c r="I70" s="24" t="s">
        <v>61</v>
      </c>
      <c r="J70" s="25" t="s">
        <v>174</v>
      </c>
      <c r="K70" s="28">
        <v>1</v>
      </c>
      <c r="L70" s="29">
        <v>200000</v>
      </c>
      <c r="M70" s="27">
        <f t="shared" si="2"/>
        <v>200000</v>
      </c>
      <c r="N70" s="27">
        <f t="shared" si="3"/>
        <v>200000</v>
      </c>
      <c r="O70" s="25" t="s">
        <v>185</v>
      </c>
      <c r="P70" s="25" t="s">
        <v>31</v>
      </c>
      <c r="Q70" s="25" t="s">
        <v>62</v>
      </c>
      <c r="R70" s="25"/>
    </row>
    <row r="71" spans="1:18" ht="90.75" customHeight="1">
      <c r="A71" s="23">
        <v>52</v>
      </c>
      <c r="B71" s="23">
        <v>41</v>
      </c>
      <c r="C71" s="25" t="s">
        <v>174</v>
      </c>
      <c r="D71" s="24" t="s">
        <v>190</v>
      </c>
      <c r="E71" s="24" t="s">
        <v>191</v>
      </c>
      <c r="F71" s="24" t="s">
        <v>192</v>
      </c>
      <c r="G71" s="24" t="s">
        <v>191</v>
      </c>
      <c r="H71" s="25" t="s">
        <v>27</v>
      </c>
      <c r="I71" s="24" t="s">
        <v>48</v>
      </c>
      <c r="J71" s="25" t="s">
        <v>174</v>
      </c>
      <c r="K71" s="28">
        <v>1</v>
      </c>
      <c r="L71" s="29">
        <v>700000</v>
      </c>
      <c r="M71" s="27">
        <f t="shared" si="2"/>
        <v>700000</v>
      </c>
      <c r="N71" s="27">
        <f t="shared" si="3"/>
        <v>700000</v>
      </c>
      <c r="O71" s="25" t="s">
        <v>78</v>
      </c>
      <c r="P71" s="25" t="s">
        <v>31</v>
      </c>
      <c r="Q71" s="25" t="s">
        <v>62</v>
      </c>
      <c r="R71" s="25"/>
    </row>
    <row r="72" spans="1:18" ht="99.75" customHeight="1">
      <c r="A72" s="23">
        <v>53</v>
      </c>
      <c r="B72" s="23">
        <v>42</v>
      </c>
      <c r="C72" s="25" t="s">
        <v>174</v>
      </c>
      <c r="D72" s="24" t="s">
        <v>193</v>
      </c>
      <c r="E72" s="24" t="s">
        <v>194</v>
      </c>
      <c r="F72" s="24" t="s">
        <v>193</v>
      </c>
      <c r="G72" s="24" t="s">
        <v>194</v>
      </c>
      <c r="H72" s="25" t="s">
        <v>27</v>
      </c>
      <c r="I72" s="24" t="s">
        <v>48</v>
      </c>
      <c r="J72" s="25" t="s">
        <v>174</v>
      </c>
      <c r="K72" s="28">
        <v>1</v>
      </c>
      <c r="L72" s="29">
        <v>500000</v>
      </c>
      <c r="M72" s="27">
        <f t="shared" si="2"/>
        <v>500000</v>
      </c>
      <c r="N72" s="27">
        <f t="shared" si="3"/>
        <v>500000</v>
      </c>
      <c r="O72" s="25" t="s">
        <v>173</v>
      </c>
      <c r="P72" s="25" t="s">
        <v>31</v>
      </c>
      <c r="Q72" s="25" t="s">
        <v>62</v>
      </c>
      <c r="R72" s="25"/>
    </row>
    <row r="73" spans="1:18" ht="104.25" customHeight="1">
      <c r="A73" s="23">
        <v>54</v>
      </c>
      <c r="B73" s="23">
        <v>43</v>
      </c>
      <c r="C73" s="31"/>
      <c r="D73" s="30" t="s">
        <v>195</v>
      </c>
      <c r="E73" s="30" t="s">
        <v>196</v>
      </c>
      <c r="F73" s="30" t="s">
        <v>195</v>
      </c>
      <c r="G73" s="30" t="s">
        <v>196</v>
      </c>
      <c r="H73" s="25" t="s">
        <v>27</v>
      </c>
      <c r="I73" s="24" t="s">
        <v>48</v>
      </c>
      <c r="J73" s="25" t="s">
        <v>174</v>
      </c>
      <c r="K73" s="28">
        <v>1</v>
      </c>
      <c r="L73" s="29">
        <v>680000</v>
      </c>
      <c r="M73" s="27">
        <f t="shared" si="2"/>
        <v>680000</v>
      </c>
      <c r="N73" s="27">
        <f t="shared" si="3"/>
        <v>680000</v>
      </c>
      <c r="O73" s="25" t="s">
        <v>147</v>
      </c>
      <c r="P73" s="25" t="s">
        <v>31</v>
      </c>
      <c r="Q73" s="25" t="s">
        <v>62</v>
      </c>
      <c r="R73" s="25"/>
    </row>
    <row r="74" spans="1:18" ht="89.25" customHeight="1">
      <c r="A74" s="23">
        <v>55</v>
      </c>
      <c r="B74" s="23">
        <v>44</v>
      </c>
      <c r="C74" s="32" t="s">
        <v>53</v>
      </c>
      <c r="D74" s="48" t="s">
        <v>197</v>
      </c>
      <c r="E74" s="48" t="s">
        <v>198</v>
      </c>
      <c r="F74" s="48" t="s">
        <v>199</v>
      </c>
      <c r="G74" s="48" t="s">
        <v>200</v>
      </c>
      <c r="H74" s="31" t="s">
        <v>27</v>
      </c>
      <c r="I74" s="49" t="s">
        <v>48</v>
      </c>
      <c r="J74" s="32" t="s">
        <v>139</v>
      </c>
      <c r="K74" s="26">
        <v>1</v>
      </c>
      <c r="L74" s="27">
        <v>228000</v>
      </c>
      <c r="M74" s="27">
        <f t="shared" si="2"/>
        <v>228000</v>
      </c>
      <c r="N74" s="27">
        <f t="shared" si="3"/>
        <v>228000</v>
      </c>
      <c r="O74" s="23" t="s">
        <v>140</v>
      </c>
      <c r="P74" s="25" t="s">
        <v>31</v>
      </c>
      <c r="Q74" s="25" t="s">
        <v>32</v>
      </c>
      <c r="R74" s="23"/>
    </row>
    <row r="75" spans="1:18" ht="78.75" customHeight="1">
      <c r="A75" s="23">
        <v>56</v>
      </c>
      <c r="B75" s="23">
        <v>45</v>
      </c>
      <c r="C75" s="25" t="s">
        <v>174</v>
      </c>
      <c r="D75" s="24" t="s">
        <v>201</v>
      </c>
      <c r="E75" s="24" t="s">
        <v>202</v>
      </c>
      <c r="F75" s="24" t="s">
        <v>203</v>
      </c>
      <c r="G75" s="24" t="s">
        <v>204</v>
      </c>
      <c r="H75" s="25" t="s">
        <v>27</v>
      </c>
      <c r="I75" s="24" t="s">
        <v>48</v>
      </c>
      <c r="J75" s="25" t="s">
        <v>174</v>
      </c>
      <c r="K75" s="28">
        <v>1</v>
      </c>
      <c r="L75" s="29">
        <v>1458000</v>
      </c>
      <c r="M75" s="27">
        <f t="shared" si="2"/>
        <v>1458000</v>
      </c>
      <c r="N75" s="27">
        <f t="shared" si="3"/>
        <v>1458000</v>
      </c>
      <c r="O75" s="25" t="s">
        <v>147</v>
      </c>
      <c r="P75" s="25" t="s">
        <v>31</v>
      </c>
      <c r="Q75" s="25" t="s">
        <v>32</v>
      </c>
      <c r="R75" s="25"/>
    </row>
    <row r="76" spans="1:18" ht="78.75" customHeight="1">
      <c r="A76" s="23">
        <v>57</v>
      </c>
      <c r="B76" s="23">
        <v>46</v>
      </c>
      <c r="C76" s="23" t="s">
        <v>53</v>
      </c>
      <c r="D76" s="24" t="s">
        <v>205</v>
      </c>
      <c r="E76" s="24" t="s">
        <v>206</v>
      </c>
      <c r="F76" s="24" t="s">
        <v>205</v>
      </c>
      <c r="G76" s="24" t="s">
        <v>206</v>
      </c>
      <c r="H76" s="25" t="s">
        <v>27</v>
      </c>
      <c r="I76" s="24" t="s">
        <v>48</v>
      </c>
      <c r="J76" s="25" t="s">
        <v>139</v>
      </c>
      <c r="K76" s="28">
        <v>1</v>
      </c>
      <c r="L76" s="29">
        <v>300000</v>
      </c>
      <c r="M76" s="27">
        <f t="shared" si="2"/>
        <v>300000</v>
      </c>
      <c r="N76" s="27">
        <f t="shared" si="3"/>
        <v>300000</v>
      </c>
      <c r="O76" s="25" t="s">
        <v>30</v>
      </c>
      <c r="P76" s="25" t="s">
        <v>31</v>
      </c>
      <c r="Q76" s="25" t="s">
        <v>32</v>
      </c>
      <c r="R76" s="25"/>
    </row>
    <row r="77" spans="1:18" ht="89.25" customHeight="1">
      <c r="A77" s="23">
        <v>58</v>
      </c>
      <c r="B77" s="23">
        <v>47</v>
      </c>
      <c r="C77" s="31" t="s">
        <v>174</v>
      </c>
      <c r="D77" s="30" t="s">
        <v>207</v>
      </c>
      <c r="E77" s="30" t="s">
        <v>208</v>
      </c>
      <c r="F77" s="30" t="s">
        <v>207</v>
      </c>
      <c r="G77" s="30" t="s">
        <v>209</v>
      </c>
      <c r="H77" s="31" t="s">
        <v>27</v>
      </c>
      <c r="I77" s="30" t="s">
        <v>48</v>
      </c>
      <c r="J77" s="25" t="s">
        <v>174</v>
      </c>
      <c r="K77" s="28">
        <v>1</v>
      </c>
      <c r="L77" s="29">
        <v>1013800</v>
      </c>
      <c r="M77" s="27">
        <f t="shared" si="2"/>
        <v>1013800</v>
      </c>
      <c r="N77" s="27">
        <f t="shared" si="3"/>
        <v>1013800</v>
      </c>
      <c r="O77" s="25" t="s">
        <v>100</v>
      </c>
      <c r="P77" s="25" t="s">
        <v>31</v>
      </c>
      <c r="Q77" s="25" t="s">
        <v>32</v>
      </c>
      <c r="R77" s="25"/>
    </row>
    <row r="78" spans="1:18" ht="107.25" customHeight="1">
      <c r="A78" s="23">
        <v>59</v>
      </c>
      <c r="B78" s="23">
        <v>48</v>
      </c>
      <c r="C78" s="31" t="s">
        <v>174</v>
      </c>
      <c r="D78" s="30" t="s">
        <v>210</v>
      </c>
      <c r="E78" s="48" t="s">
        <v>211</v>
      </c>
      <c r="F78" s="30" t="s">
        <v>210</v>
      </c>
      <c r="G78" s="48" t="s">
        <v>211</v>
      </c>
      <c r="H78" s="31" t="s">
        <v>27</v>
      </c>
      <c r="I78" s="30" t="s">
        <v>48</v>
      </c>
      <c r="J78" s="50" t="s">
        <v>174</v>
      </c>
      <c r="K78" s="28">
        <v>1</v>
      </c>
      <c r="L78" s="29">
        <v>1458000</v>
      </c>
      <c r="M78" s="27">
        <f t="shared" si="2"/>
        <v>1458000</v>
      </c>
      <c r="N78" s="27">
        <f t="shared" si="3"/>
        <v>1458000</v>
      </c>
      <c r="O78" s="25" t="s">
        <v>78</v>
      </c>
      <c r="P78" s="25" t="s">
        <v>31</v>
      </c>
      <c r="Q78" s="25" t="s">
        <v>32</v>
      </c>
      <c r="R78" s="25"/>
    </row>
    <row r="79" spans="1:18" ht="93.75" customHeight="1">
      <c r="A79" s="23">
        <v>60</v>
      </c>
      <c r="B79" s="23">
        <v>49</v>
      </c>
      <c r="C79" s="23" t="s">
        <v>53</v>
      </c>
      <c r="D79" s="48" t="s">
        <v>212</v>
      </c>
      <c r="E79" s="30" t="s">
        <v>213</v>
      </c>
      <c r="F79" s="48" t="s">
        <v>212</v>
      </c>
      <c r="G79" s="30" t="s">
        <v>213</v>
      </c>
      <c r="H79" s="31" t="s">
        <v>27</v>
      </c>
      <c r="I79" s="24" t="s">
        <v>48</v>
      </c>
      <c r="J79" s="25" t="s">
        <v>53</v>
      </c>
      <c r="K79" s="28">
        <v>1</v>
      </c>
      <c r="L79" s="29">
        <v>176921</v>
      </c>
      <c r="M79" s="27">
        <f t="shared" si="2"/>
        <v>176921</v>
      </c>
      <c r="N79" s="27">
        <f t="shared" si="3"/>
        <v>176921</v>
      </c>
      <c r="O79" s="25" t="s">
        <v>30</v>
      </c>
      <c r="P79" s="25" t="s">
        <v>31</v>
      </c>
      <c r="Q79" s="25" t="s">
        <v>32</v>
      </c>
      <c r="R79" s="25"/>
    </row>
    <row r="80" spans="1:18" ht="94.5" customHeight="1">
      <c r="A80" s="23">
        <v>61</v>
      </c>
      <c r="B80" s="23">
        <v>50</v>
      </c>
      <c r="C80" s="23" t="s">
        <v>53</v>
      </c>
      <c r="D80" s="30" t="s">
        <v>214</v>
      </c>
      <c r="E80" s="48" t="s">
        <v>215</v>
      </c>
      <c r="F80" s="30" t="s">
        <v>214</v>
      </c>
      <c r="G80" s="48" t="s">
        <v>215</v>
      </c>
      <c r="H80" s="31" t="s">
        <v>27</v>
      </c>
      <c r="I80" s="24" t="s">
        <v>48</v>
      </c>
      <c r="J80" s="25" t="s">
        <v>53</v>
      </c>
      <c r="K80" s="51">
        <v>1</v>
      </c>
      <c r="L80" s="29">
        <v>15000</v>
      </c>
      <c r="M80" s="27">
        <f t="shared" si="2"/>
        <v>15000</v>
      </c>
      <c r="N80" s="27">
        <f t="shared" si="3"/>
        <v>15000</v>
      </c>
      <c r="O80" s="25" t="s">
        <v>30</v>
      </c>
      <c r="P80" s="25" t="s">
        <v>31</v>
      </c>
      <c r="Q80" s="25" t="s">
        <v>32</v>
      </c>
      <c r="R80" s="25"/>
    </row>
    <row r="81" spans="1:18" ht="99.75" customHeight="1">
      <c r="A81" s="23">
        <v>62</v>
      </c>
      <c r="B81" s="23">
        <v>51</v>
      </c>
      <c r="C81" s="23" t="s">
        <v>53</v>
      </c>
      <c r="D81" s="30" t="s">
        <v>216</v>
      </c>
      <c r="E81" s="48" t="s">
        <v>217</v>
      </c>
      <c r="F81" s="30" t="s">
        <v>216</v>
      </c>
      <c r="G81" s="48" t="s">
        <v>217</v>
      </c>
      <c r="H81" s="31" t="s">
        <v>27</v>
      </c>
      <c r="I81" s="24" t="s">
        <v>48</v>
      </c>
      <c r="J81" s="25" t="s">
        <v>139</v>
      </c>
      <c r="K81" s="46">
        <v>1</v>
      </c>
      <c r="L81" s="52">
        <v>1458000</v>
      </c>
      <c r="M81" s="27">
        <f t="shared" si="2"/>
        <v>1458000</v>
      </c>
      <c r="N81" s="27">
        <f t="shared" si="3"/>
        <v>1458000</v>
      </c>
      <c r="O81" s="25" t="s">
        <v>30</v>
      </c>
      <c r="P81" s="25" t="s">
        <v>31</v>
      </c>
      <c r="Q81" s="25" t="s">
        <v>32</v>
      </c>
      <c r="R81" s="25"/>
    </row>
    <row r="82" spans="1:18" ht="140.25" customHeight="1">
      <c r="A82" s="23">
        <v>63</v>
      </c>
      <c r="B82" s="23">
        <v>52</v>
      </c>
      <c r="C82" s="23" t="s">
        <v>53</v>
      </c>
      <c r="D82" s="30" t="s">
        <v>218</v>
      </c>
      <c r="E82" s="48" t="s">
        <v>219</v>
      </c>
      <c r="F82" s="30" t="s">
        <v>218</v>
      </c>
      <c r="G82" s="48" t="s">
        <v>219</v>
      </c>
      <c r="H82" s="25" t="s">
        <v>27</v>
      </c>
      <c r="I82" s="24" t="s">
        <v>48</v>
      </c>
      <c r="J82" s="50" t="s">
        <v>146</v>
      </c>
      <c r="K82" s="46">
        <v>1</v>
      </c>
      <c r="L82" s="52">
        <v>381000</v>
      </c>
      <c r="M82" s="27">
        <f t="shared" si="2"/>
        <v>381000</v>
      </c>
      <c r="N82" s="27">
        <f t="shared" si="3"/>
        <v>381000</v>
      </c>
      <c r="O82" s="25" t="s">
        <v>220</v>
      </c>
      <c r="P82" s="25" t="s">
        <v>31</v>
      </c>
      <c r="Q82" s="25" t="s">
        <v>32</v>
      </c>
      <c r="R82" s="25"/>
    </row>
    <row r="83" spans="1:18" ht="113.25" customHeight="1">
      <c r="A83" s="23">
        <v>64</v>
      </c>
      <c r="B83" s="23">
        <v>53</v>
      </c>
      <c r="C83" s="23" t="s">
        <v>53</v>
      </c>
      <c r="D83" s="24" t="s">
        <v>221</v>
      </c>
      <c r="E83" s="24" t="s">
        <v>222</v>
      </c>
      <c r="F83" s="24" t="s">
        <v>221</v>
      </c>
      <c r="G83" s="24" t="s">
        <v>222</v>
      </c>
      <c r="H83" s="25" t="s">
        <v>27</v>
      </c>
      <c r="I83" s="24" t="s">
        <v>223</v>
      </c>
      <c r="J83" s="50" t="s">
        <v>146</v>
      </c>
      <c r="K83" s="46">
        <v>1</v>
      </c>
      <c r="L83" s="52">
        <v>61000</v>
      </c>
      <c r="M83" s="27">
        <f t="shared" si="2"/>
        <v>61000</v>
      </c>
      <c r="N83" s="27">
        <f t="shared" si="3"/>
        <v>61000</v>
      </c>
      <c r="O83" s="25" t="s">
        <v>140</v>
      </c>
      <c r="P83" s="25" t="s">
        <v>31</v>
      </c>
      <c r="Q83" s="25" t="s">
        <v>32</v>
      </c>
      <c r="R83" s="25"/>
    </row>
    <row r="84" spans="1:18" ht="81.75" customHeight="1">
      <c r="A84" s="23">
        <v>65</v>
      </c>
      <c r="B84" s="23">
        <v>54</v>
      </c>
      <c r="C84" s="23" t="s">
        <v>53</v>
      </c>
      <c r="D84" s="24" t="s">
        <v>224</v>
      </c>
      <c r="E84" s="24" t="s">
        <v>225</v>
      </c>
      <c r="F84" s="24" t="s">
        <v>224</v>
      </c>
      <c r="G84" s="24" t="s">
        <v>225</v>
      </c>
      <c r="H84" s="25" t="s">
        <v>27</v>
      </c>
      <c r="I84" s="24" t="s">
        <v>223</v>
      </c>
      <c r="J84" s="50" t="s">
        <v>146</v>
      </c>
      <c r="K84" s="46">
        <v>1</v>
      </c>
      <c r="L84" s="52">
        <v>570000</v>
      </c>
      <c r="M84" s="27">
        <f t="shared" si="2"/>
        <v>570000</v>
      </c>
      <c r="N84" s="27">
        <f t="shared" si="3"/>
        <v>570000</v>
      </c>
      <c r="O84" s="25" t="s">
        <v>185</v>
      </c>
      <c r="P84" s="25" t="s">
        <v>31</v>
      </c>
      <c r="Q84" s="25" t="s">
        <v>32</v>
      </c>
      <c r="R84" s="25"/>
    </row>
    <row r="85" spans="1:18" ht="90.75" customHeight="1">
      <c r="A85" s="23">
        <v>66</v>
      </c>
      <c r="B85" s="23">
        <v>55</v>
      </c>
      <c r="C85" s="23" t="s">
        <v>53</v>
      </c>
      <c r="D85" s="53" t="s">
        <v>226</v>
      </c>
      <c r="E85" s="54" t="s">
        <v>227</v>
      </c>
      <c r="F85" s="55" t="s">
        <v>227</v>
      </c>
      <c r="G85" s="55" t="s">
        <v>227</v>
      </c>
      <c r="H85" s="25" t="s">
        <v>27</v>
      </c>
      <c r="I85" s="24" t="s">
        <v>48</v>
      </c>
      <c r="J85" s="50" t="s">
        <v>174</v>
      </c>
      <c r="K85" s="28">
        <v>1</v>
      </c>
      <c r="L85" s="29">
        <v>58000</v>
      </c>
      <c r="M85" s="27">
        <f t="shared" si="2"/>
        <v>58000</v>
      </c>
      <c r="N85" s="27">
        <f t="shared" si="3"/>
        <v>58000</v>
      </c>
      <c r="O85" s="25" t="s">
        <v>30</v>
      </c>
      <c r="P85" s="25" t="s">
        <v>31</v>
      </c>
      <c r="Q85" s="25" t="s">
        <v>32</v>
      </c>
      <c r="R85" s="25"/>
    </row>
    <row r="86" spans="1:18" s="61" customFormat="1" ht="37.35" customHeight="1">
      <c r="A86" s="56"/>
      <c r="B86" s="414" t="s">
        <v>228</v>
      </c>
      <c r="C86" s="415"/>
      <c r="D86" s="415"/>
      <c r="E86" s="415"/>
      <c r="F86" s="415"/>
      <c r="G86" s="415"/>
      <c r="H86" s="415"/>
      <c r="I86" s="416"/>
      <c r="J86" s="56"/>
      <c r="K86" s="57"/>
      <c r="L86" s="58"/>
      <c r="M86" s="59">
        <f>SUM(M31:M85)</f>
        <v>62030944.289999999</v>
      </c>
      <c r="N86" s="59">
        <f>SUM(N31:N85)</f>
        <v>64025745.004799999</v>
      </c>
      <c r="O86" s="59"/>
      <c r="P86" s="60"/>
      <c r="Q86" s="25"/>
      <c r="R86" s="59"/>
    </row>
    <row r="87" spans="1:18" s="1" customFormat="1" ht="37.35" customHeight="1">
      <c r="A87" s="417" t="s">
        <v>229</v>
      </c>
      <c r="B87" s="418"/>
      <c r="C87" s="418"/>
      <c r="D87" s="418"/>
      <c r="E87" s="418"/>
      <c r="F87" s="418"/>
      <c r="G87" s="418"/>
      <c r="H87" s="418"/>
      <c r="I87" s="418"/>
      <c r="J87" s="418"/>
      <c r="K87" s="418"/>
      <c r="L87" s="418"/>
      <c r="M87" s="418"/>
      <c r="N87" s="418"/>
      <c r="O87" s="418"/>
      <c r="P87" s="418"/>
      <c r="Q87" s="418"/>
      <c r="R87" s="419"/>
    </row>
    <row r="88" spans="1:18" s="62" customFormat="1" ht="84" customHeight="1">
      <c r="A88" s="23">
        <v>67</v>
      </c>
      <c r="B88" s="25">
        <v>1</v>
      </c>
      <c r="C88" s="25" t="s">
        <v>33</v>
      </c>
      <c r="D88" s="24" t="s">
        <v>230</v>
      </c>
      <c r="E88" s="24" t="s">
        <v>230</v>
      </c>
      <c r="F88" s="24" t="s">
        <v>231</v>
      </c>
      <c r="G88" s="24" t="s">
        <v>232</v>
      </c>
      <c r="H88" s="25" t="s">
        <v>233</v>
      </c>
      <c r="I88" s="24"/>
      <c r="J88" s="25" t="s">
        <v>234</v>
      </c>
      <c r="K88" s="28">
        <v>10</v>
      </c>
      <c r="L88" s="29">
        <v>40178.57</v>
      </c>
      <c r="M88" s="29">
        <f t="shared" ref="M88:M95" si="4">K88*L88</f>
        <v>401785.7</v>
      </c>
      <c r="N88" s="29">
        <f t="shared" ref="N88:N95" si="5">M88*1.12</f>
        <v>449999.98400000005</v>
      </c>
      <c r="O88" s="25" t="s">
        <v>69</v>
      </c>
      <c r="P88" s="25" t="s">
        <v>235</v>
      </c>
      <c r="Q88" s="25" t="s">
        <v>32</v>
      </c>
      <c r="R88" s="25"/>
    </row>
    <row r="89" spans="1:18" ht="88.5" customHeight="1">
      <c r="A89" s="23">
        <v>68</v>
      </c>
      <c r="B89" s="25">
        <v>2</v>
      </c>
      <c r="C89" s="25" t="s">
        <v>33</v>
      </c>
      <c r="D89" s="24" t="s">
        <v>236</v>
      </c>
      <c r="E89" s="24" t="s">
        <v>236</v>
      </c>
      <c r="F89" s="24" t="s">
        <v>237</v>
      </c>
      <c r="G89" s="24" t="s">
        <v>238</v>
      </c>
      <c r="H89" s="25" t="s">
        <v>233</v>
      </c>
      <c r="I89" s="24"/>
      <c r="J89" s="25" t="s">
        <v>234</v>
      </c>
      <c r="K89" s="28">
        <v>1</v>
      </c>
      <c r="L89" s="29">
        <v>446428.57</v>
      </c>
      <c r="M89" s="29">
        <f t="shared" si="4"/>
        <v>446428.57</v>
      </c>
      <c r="N89" s="29">
        <f t="shared" si="5"/>
        <v>499999.99840000004</v>
      </c>
      <c r="O89" s="25" t="s">
        <v>69</v>
      </c>
      <c r="P89" s="25" t="s">
        <v>235</v>
      </c>
      <c r="Q89" s="25" t="s">
        <v>239</v>
      </c>
      <c r="R89" s="25"/>
    </row>
    <row r="90" spans="1:18" ht="84" customHeight="1">
      <c r="A90" s="23">
        <v>69</v>
      </c>
      <c r="B90" s="25">
        <v>3</v>
      </c>
      <c r="C90" s="25" t="s">
        <v>33</v>
      </c>
      <c r="D90" s="24" t="s">
        <v>240</v>
      </c>
      <c r="E90" s="24" t="s">
        <v>240</v>
      </c>
      <c r="F90" s="24" t="s">
        <v>240</v>
      </c>
      <c r="G90" s="24" t="s">
        <v>240</v>
      </c>
      <c r="H90" s="25" t="s">
        <v>233</v>
      </c>
      <c r="I90" s="24"/>
      <c r="J90" s="25" t="s">
        <v>234</v>
      </c>
      <c r="K90" s="28">
        <v>8</v>
      </c>
      <c r="L90" s="29">
        <v>334821.43</v>
      </c>
      <c r="M90" s="29">
        <f t="shared" si="4"/>
        <v>2678571.44</v>
      </c>
      <c r="N90" s="29">
        <f t="shared" si="5"/>
        <v>3000000.0128000001</v>
      </c>
      <c r="O90" s="25" t="s">
        <v>69</v>
      </c>
      <c r="P90" s="25" t="s">
        <v>235</v>
      </c>
      <c r="Q90" s="25" t="s">
        <v>132</v>
      </c>
      <c r="R90" s="25"/>
    </row>
    <row r="91" spans="1:18" s="62" customFormat="1" ht="90" customHeight="1">
      <c r="A91" s="23">
        <v>70</v>
      </c>
      <c r="B91" s="25">
        <v>4</v>
      </c>
      <c r="C91" s="25" t="s">
        <v>33</v>
      </c>
      <c r="D91" s="24" t="s">
        <v>241</v>
      </c>
      <c r="E91" s="24" t="s">
        <v>241</v>
      </c>
      <c r="F91" s="24" t="s">
        <v>242</v>
      </c>
      <c r="G91" s="24" t="s">
        <v>243</v>
      </c>
      <c r="H91" s="25" t="s">
        <v>233</v>
      </c>
      <c r="I91" s="24"/>
      <c r="J91" s="25" t="s">
        <v>234</v>
      </c>
      <c r="K91" s="28">
        <v>8</v>
      </c>
      <c r="L91" s="29">
        <v>53571.43</v>
      </c>
      <c r="M91" s="29">
        <f t="shared" si="4"/>
        <v>428571.44</v>
      </c>
      <c r="N91" s="29">
        <f t="shared" si="5"/>
        <v>480000.01280000003</v>
      </c>
      <c r="O91" s="25" t="s">
        <v>67</v>
      </c>
      <c r="P91" s="25" t="s">
        <v>235</v>
      </c>
      <c r="Q91" s="25" t="s">
        <v>132</v>
      </c>
      <c r="R91" s="25"/>
    </row>
    <row r="92" spans="1:18" ht="93" customHeight="1">
      <c r="A92" s="23">
        <v>71</v>
      </c>
      <c r="B92" s="25">
        <v>5</v>
      </c>
      <c r="C92" s="25" t="s">
        <v>33</v>
      </c>
      <c r="D92" s="24" t="s">
        <v>244</v>
      </c>
      <c r="E92" s="24" t="s">
        <v>245</v>
      </c>
      <c r="F92" s="24" t="s">
        <v>246</v>
      </c>
      <c r="G92" s="24" t="s">
        <v>247</v>
      </c>
      <c r="H92" s="25" t="s">
        <v>233</v>
      </c>
      <c r="I92" s="24"/>
      <c r="J92" s="25" t="s">
        <v>234</v>
      </c>
      <c r="K92" s="28">
        <v>19</v>
      </c>
      <c r="L92" s="29">
        <v>138392.85999999999</v>
      </c>
      <c r="M92" s="29">
        <f t="shared" si="4"/>
        <v>2629464.34</v>
      </c>
      <c r="N92" s="29">
        <f t="shared" si="5"/>
        <v>2945000.0608000001</v>
      </c>
      <c r="O92" s="25" t="s">
        <v>69</v>
      </c>
      <c r="P92" s="25" t="s">
        <v>235</v>
      </c>
      <c r="Q92" s="25" t="s">
        <v>239</v>
      </c>
      <c r="R92" s="25"/>
    </row>
    <row r="93" spans="1:18" s="62" customFormat="1" ht="63" customHeight="1">
      <c r="A93" s="23">
        <v>72</v>
      </c>
      <c r="B93" s="25">
        <v>6</v>
      </c>
      <c r="C93" s="31" t="s">
        <v>33</v>
      </c>
      <c r="D93" s="30" t="s">
        <v>248</v>
      </c>
      <c r="E93" s="30" t="s">
        <v>249</v>
      </c>
      <c r="F93" s="30" t="s">
        <v>250</v>
      </c>
      <c r="G93" s="30" t="s">
        <v>251</v>
      </c>
      <c r="H93" s="25" t="s">
        <v>233</v>
      </c>
      <c r="I93" s="30"/>
      <c r="J93" s="25" t="s">
        <v>234</v>
      </c>
      <c r="K93" s="28">
        <v>1</v>
      </c>
      <c r="L93" s="29">
        <v>446428.57</v>
      </c>
      <c r="M93" s="29">
        <f t="shared" si="4"/>
        <v>446428.57</v>
      </c>
      <c r="N93" s="29">
        <f t="shared" si="5"/>
        <v>499999.99840000004</v>
      </c>
      <c r="O93" s="25" t="s">
        <v>69</v>
      </c>
      <c r="P93" s="25" t="s">
        <v>235</v>
      </c>
      <c r="Q93" s="25" t="s">
        <v>239</v>
      </c>
      <c r="R93" s="25"/>
    </row>
    <row r="94" spans="1:18" s="62" customFormat="1" ht="85.5" customHeight="1">
      <c r="A94" s="23">
        <v>73</v>
      </c>
      <c r="B94" s="25">
        <v>7</v>
      </c>
      <c r="C94" s="31" t="s">
        <v>252</v>
      </c>
      <c r="D94" s="30" t="s">
        <v>253</v>
      </c>
      <c r="E94" s="30" t="s">
        <v>254</v>
      </c>
      <c r="F94" s="30" t="s">
        <v>255</v>
      </c>
      <c r="G94" s="30" t="s">
        <v>256</v>
      </c>
      <c r="H94" s="25" t="s">
        <v>233</v>
      </c>
      <c r="I94" s="30"/>
      <c r="J94" s="25" t="s">
        <v>234</v>
      </c>
      <c r="K94" s="28">
        <v>7</v>
      </c>
      <c r="L94" s="29">
        <v>75892.850000000006</v>
      </c>
      <c r="M94" s="29">
        <f t="shared" si="4"/>
        <v>531249.95000000007</v>
      </c>
      <c r="N94" s="29">
        <f t="shared" si="5"/>
        <v>594999.94400000013</v>
      </c>
      <c r="O94" s="25" t="s">
        <v>69</v>
      </c>
      <c r="P94" s="25" t="s">
        <v>235</v>
      </c>
      <c r="Q94" s="25" t="s">
        <v>239</v>
      </c>
      <c r="R94" s="25"/>
    </row>
    <row r="95" spans="1:18" ht="85.5" customHeight="1">
      <c r="A95" s="23">
        <v>74</v>
      </c>
      <c r="B95" s="25">
        <v>8</v>
      </c>
      <c r="C95" s="25" t="s">
        <v>33</v>
      </c>
      <c r="D95" s="24" t="s">
        <v>257</v>
      </c>
      <c r="E95" s="24" t="s">
        <v>258</v>
      </c>
      <c r="F95" s="24" t="s">
        <v>259</v>
      </c>
      <c r="G95" s="24" t="s">
        <v>260</v>
      </c>
      <c r="H95" s="25" t="s">
        <v>233</v>
      </c>
      <c r="I95" s="24"/>
      <c r="J95" s="25" t="s">
        <v>234</v>
      </c>
      <c r="K95" s="28">
        <v>1</v>
      </c>
      <c r="L95" s="29">
        <v>165178.57</v>
      </c>
      <c r="M95" s="29">
        <f t="shared" si="4"/>
        <v>165178.57</v>
      </c>
      <c r="N95" s="29">
        <f t="shared" si="5"/>
        <v>184999.99840000001</v>
      </c>
      <c r="O95" s="25" t="s">
        <v>69</v>
      </c>
      <c r="P95" s="25" t="s">
        <v>235</v>
      </c>
      <c r="Q95" s="25" t="s">
        <v>239</v>
      </c>
      <c r="R95" s="25"/>
    </row>
    <row r="96" spans="1:18" s="61" customFormat="1" ht="30.75" customHeight="1">
      <c r="A96" s="56"/>
      <c r="B96" s="420" t="s">
        <v>261</v>
      </c>
      <c r="C96" s="421"/>
      <c r="D96" s="421"/>
      <c r="E96" s="421"/>
      <c r="F96" s="421"/>
      <c r="G96" s="421"/>
      <c r="H96" s="421"/>
      <c r="I96" s="422"/>
      <c r="J96" s="63"/>
      <c r="K96" s="64"/>
      <c r="L96" s="60"/>
      <c r="M96" s="60">
        <f>SUM(M88:M95)</f>
        <v>7727678.580000001</v>
      </c>
      <c r="N96" s="60">
        <f>SUM(N88:N95)</f>
        <v>8655000.0096000005</v>
      </c>
      <c r="O96" s="63"/>
      <c r="P96" s="63"/>
      <c r="Q96" s="63"/>
      <c r="R96" s="63"/>
    </row>
    <row r="97" spans="1:18" s="61" customFormat="1" ht="30.75" customHeight="1">
      <c r="A97" s="56"/>
      <c r="B97" s="65"/>
      <c r="C97" s="66"/>
      <c r="D97" s="66"/>
      <c r="E97" s="66"/>
      <c r="F97" s="66"/>
      <c r="G97" s="66"/>
      <c r="H97" s="66"/>
      <c r="I97" s="67"/>
      <c r="J97" s="63"/>
      <c r="K97" s="64"/>
      <c r="L97" s="60"/>
      <c r="M97" s="60"/>
      <c r="N97" s="60"/>
      <c r="O97" s="63"/>
      <c r="P97" s="63"/>
      <c r="Q97" s="63"/>
      <c r="R97" s="63"/>
    </row>
    <row r="98" spans="1:18" ht="130.5" customHeight="1">
      <c r="A98" s="23">
        <v>75</v>
      </c>
      <c r="B98" s="25">
        <v>1</v>
      </c>
      <c r="C98" s="25" t="s">
        <v>33</v>
      </c>
      <c r="D98" s="24" t="s">
        <v>262</v>
      </c>
      <c r="E98" s="24" t="s">
        <v>263</v>
      </c>
      <c r="F98" s="24" t="s">
        <v>264</v>
      </c>
      <c r="G98" s="24" t="s">
        <v>265</v>
      </c>
      <c r="H98" s="25" t="s">
        <v>266</v>
      </c>
      <c r="I98" s="24"/>
      <c r="J98" s="25" t="s">
        <v>234</v>
      </c>
      <c r="K98" s="28">
        <v>4</v>
      </c>
      <c r="L98" s="29">
        <v>300000</v>
      </c>
      <c r="M98" s="29">
        <f t="shared" ref="M98:M109" si="6">K98*L98</f>
        <v>1200000</v>
      </c>
      <c r="N98" s="29">
        <f t="shared" ref="N98:N108" si="7">M98</f>
        <v>1200000</v>
      </c>
      <c r="O98" s="25" t="s">
        <v>147</v>
      </c>
      <c r="P98" s="25" t="s">
        <v>267</v>
      </c>
      <c r="Q98" s="25" t="s">
        <v>132</v>
      </c>
      <c r="R98" s="25"/>
    </row>
    <row r="99" spans="1:18" s="62" customFormat="1" ht="62.25" customHeight="1">
      <c r="A99" s="23">
        <v>76</v>
      </c>
      <c r="B99" s="25">
        <v>2</v>
      </c>
      <c r="C99" s="25" t="s">
        <v>33</v>
      </c>
      <c r="D99" s="24" t="s">
        <v>268</v>
      </c>
      <c r="E99" s="24" t="s">
        <v>269</v>
      </c>
      <c r="F99" s="24" t="s">
        <v>270</v>
      </c>
      <c r="G99" s="24" t="s">
        <v>271</v>
      </c>
      <c r="H99" s="25" t="s">
        <v>266</v>
      </c>
      <c r="I99" s="24"/>
      <c r="J99" s="25" t="s">
        <v>234</v>
      </c>
      <c r="K99" s="28">
        <v>3</v>
      </c>
      <c r="L99" s="29">
        <v>47000</v>
      </c>
      <c r="M99" s="29">
        <f t="shared" si="6"/>
        <v>141000</v>
      </c>
      <c r="N99" s="29">
        <f t="shared" si="7"/>
        <v>141000</v>
      </c>
      <c r="O99" s="25" t="s">
        <v>147</v>
      </c>
      <c r="P99" s="25" t="s">
        <v>267</v>
      </c>
      <c r="Q99" s="25" t="s">
        <v>239</v>
      </c>
      <c r="R99" s="25"/>
    </row>
    <row r="100" spans="1:18" s="62" customFormat="1" ht="59.25" customHeight="1">
      <c r="A100" s="23">
        <v>77</v>
      </c>
      <c r="B100" s="25">
        <v>3</v>
      </c>
      <c r="C100" s="25" t="s">
        <v>33</v>
      </c>
      <c r="D100" s="24" t="s">
        <v>272</v>
      </c>
      <c r="E100" s="24" t="s">
        <v>273</v>
      </c>
      <c r="F100" s="24" t="s">
        <v>274</v>
      </c>
      <c r="G100" s="24" t="s">
        <v>275</v>
      </c>
      <c r="H100" s="25" t="s">
        <v>266</v>
      </c>
      <c r="I100" s="24"/>
      <c r="J100" s="25" t="s">
        <v>234</v>
      </c>
      <c r="K100" s="28">
        <v>15</v>
      </c>
      <c r="L100" s="29">
        <v>13000</v>
      </c>
      <c r="M100" s="29">
        <f t="shared" si="6"/>
        <v>195000</v>
      </c>
      <c r="N100" s="29">
        <f t="shared" si="7"/>
        <v>195000</v>
      </c>
      <c r="O100" s="25" t="s">
        <v>147</v>
      </c>
      <c r="P100" s="25" t="s">
        <v>267</v>
      </c>
      <c r="Q100" s="25" t="s">
        <v>239</v>
      </c>
      <c r="R100" s="25"/>
    </row>
    <row r="101" spans="1:18" s="62" customFormat="1" ht="60" customHeight="1">
      <c r="A101" s="23">
        <v>78</v>
      </c>
      <c r="B101" s="25">
        <v>4</v>
      </c>
      <c r="C101" s="25" t="s">
        <v>252</v>
      </c>
      <c r="D101" s="24" t="s">
        <v>276</v>
      </c>
      <c r="E101" s="24" t="s">
        <v>277</v>
      </c>
      <c r="F101" s="24" t="s">
        <v>278</v>
      </c>
      <c r="G101" s="24" t="s">
        <v>279</v>
      </c>
      <c r="H101" s="25" t="s">
        <v>266</v>
      </c>
      <c r="I101" s="24"/>
      <c r="J101" s="25" t="s">
        <v>234</v>
      </c>
      <c r="K101" s="28">
        <v>16</v>
      </c>
      <c r="L101" s="29">
        <v>16000</v>
      </c>
      <c r="M101" s="29">
        <f t="shared" si="6"/>
        <v>256000</v>
      </c>
      <c r="N101" s="29">
        <f t="shared" si="7"/>
        <v>256000</v>
      </c>
      <c r="O101" s="25" t="s">
        <v>147</v>
      </c>
      <c r="P101" s="25" t="s">
        <v>267</v>
      </c>
      <c r="Q101" s="25" t="s">
        <v>239</v>
      </c>
      <c r="R101" s="25"/>
    </row>
    <row r="102" spans="1:18" s="62" customFormat="1" ht="57.75" customHeight="1">
      <c r="A102" s="23">
        <v>79</v>
      </c>
      <c r="B102" s="25">
        <v>5</v>
      </c>
      <c r="C102" s="25" t="s">
        <v>252</v>
      </c>
      <c r="D102" s="24" t="s">
        <v>280</v>
      </c>
      <c r="E102" s="24" t="s">
        <v>281</v>
      </c>
      <c r="F102" s="24" t="s">
        <v>282</v>
      </c>
      <c r="G102" s="24" t="s">
        <v>283</v>
      </c>
      <c r="H102" s="25" t="s">
        <v>266</v>
      </c>
      <c r="I102" s="24"/>
      <c r="J102" s="25" t="s">
        <v>234</v>
      </c>
      <c r="K102" s="28">
        <v>4</v>
      </c>
      <c r="L102" s="29">
        <v>8750</v>
      </c>
      <c r="M102" s="29">
        <f t="shared" si="6"/>
        <v>35000</v>
      </c>
      <c r="N102" s="29">
        <f t="shared" si="7"/>
        <v>35000</v>
      </c>
      <c r="O102" s="25" t="s">
        <v>147</v>
      </c>
      <c r="P102" s="25" t="s">
        <v>267</v>
      </c>
      <c r="Q102" s="25" t="s">
        <v>239</v>
      </c>
      <c r="R102" s="25"/>
    </row>
    <row r="103" spans="1:18" s="62" customFormat="1" ht="78.75" customHeight="1">
      <c r="A103" s="23">
        <v>80</v>
      </c>
      <c r="B103" s="25">
        <v>6</v>
      </c>
      <c r="C103" s="25" t="s">
        <v>252</v>
      </c>
      <c r="D103" s="24" t="s">
        <v>284</v>
      </c>
      <c r="E103" s="24" t="s">
        <v>285</v>
      </c>
      <c r="F103" s="24" t="s">
        <v>286</v>
      </c>
      <c r="G103" s="24" t="s">
        <v>287</v>
      </c>
      <c r="H103" s="25" t="s">
        <v>266</v>
      </c>
      <c r="I103" s="24"/>
      <c r="J103" s="50" t="s">
        <v>234</v>
      </c>
      <c r="K103" s="28">
        <v>1</v>
      </c>
      <c r="L103" s="29">
        <v>85900</v>
      </c>
      <c r="M103" s="29">
        <f t="shared" si="6"/>
        <v>85900</v>
      </c>
      <c r="N103" s="29">
        <f t="shared" si="7"/>
        <v>85900</v>
      </c>
      <c r="O103" s="25" t="s">
        <v>147</v>
      </c>
      <c r="P103" s="25" t="s">
        <v>267</v>
      </c>
      <c r="Q103" s="25" t="s">
        <v>239</v>
      </c>
      <c r="R103" s="25"/>
    </row>
    <row r="104" spans="1:18" s="68" customFormat="1" ht="78.75" customHeight="1">
      <c r="A104" s="23">
        <v>81</v>
      </c>
      <c r="B104" s="25">
        <v>7</v>
      </c>
      <c r="C104" s="25" t="s">
        <v>33</v>
      </c>
      <c r="D104" s="24" t="s">
        <v>288</v>
      </c>
      <c r="E104" s="24" t="s">
        <v>289</v>
      </c>
      <c r="F104" s="24" t="s">
        <v>288</v>
      </c>
      <c r="G104" s="24" t="s">
        <v>289</v>
      </c>
      <c r="H104" s="25" t="s">
        <v>266</v>
      </c>
      <c r="I104" s="24"/>
      <c r="J104" s="50" t="s">
        <v>234</v>
      </c>
      <c r="K104" s="28">
        <v>2</v>
      </c>
      <c r="L104" s="29">
        <v>300000</v>
      </c>
      <c r="M104" s="29">
        <f t="shared" si="6"/>
        <v>600000</v>
      </c>
      <c r="N104" s="29">
        <f t="shared" si="7"/>
        <v>600000</v>
      </c>
      <c r="O104" s="25" t="s">
        <v>30</v>
      </c>
      <c r="P104" s="25" t="s">
        <v>267</v>
      </c>
      <c r="Q104" s="25" t="s">
        <v>239</v>
      </c>
      <c r="R104" s="25"/>
    </row>
    <row r="105" spans="1:18" s="68" customFormat="1" ht="78.75" customHeight="1">
      <c r="A105" s="23">
        <v>82</v>
      </c>
      <c r="B105" s="25">
        <v>8</v>
      </c>
      <c r="C105" s="25" t="s">
        <v>33</v>
      </c>
      <c r="D105" s="24" t="s">
        <v>288</v>
      </c>
      <c r="E105" s="24" t="s">
        <v>290</v>
      </c>
      <c r="F105" s="24" t="s">
        <v>288</v>
      </c>
      <c r="G105" s="24" t="s">
        <v>290</v>
      </c>
      <c r="H105" s="25" t="s">
        <v>266</v>
      </c>
      <c r="I105" s="24"/>
      <c r="J105" s="50" t="s">
        <v>234</v>
      </c>
      <c r="K105" s="28">
        <v>2</v>
      </c>
      <c r="L105" s="29">
        <v>200000</v>
      </c>
      <c r="M105" s="29">
        <f t="shared" si="6"/>
        <v>400000</v>
      </c>
      <c r="N105" s="29">
        <f t="shared" si="7"/>
        <v>400000</v>
      </c>
      <c r="O105" s="25" t="s">
        <v>220</v>
      </c>
      <c r="P105" s="25" t="s">
        <v>267</v>
      </c>
      <c r="Q105" s="25" t="s">
        <v>239</v>
      </c>
      <c r="R105" s="25"/>
    </row>
    <row r="106" spans="1:18" s="68" customFormat="1" ht="98.25" customHeight="1">
      <c r="A106" s="23">
        <v>83</v>
      </c>
      <c r="B106" s="25">
        <v>9</v>
      </c>
      <c r="C106" s="25" t="s">
        <v>252</v>
      </c>
      <c r="D106" s="24" t="s">
        <v>291</v>
      </c>
      <c r="E106" s="69" t="s">
        <v>292</v>
      </c>
      <c r="F106" s="24" t="s">
        <v>291</v>
      </c>
      <c r="G106" s="69" t="s">
        <v>292</v>
      </c>
      <c r="H106" s="25" t="s">
        <v>266</v>
      </c>
      <c r="I106" s="24"/>
      <c r="J106" s="50" t="s">
        <v>234</v>
      </c>
      <c r="K106" s="28">
        <v>1</v>
      </c>
      <c r="L106" s="29">
        <v>440100</v>
      </c>
      <c r="M106" s="29">
        <f t="shared" si="6"/>
        <v>440100</v>
      </c>
      <c r="N106" s="29">
        <f t="shared" si="7"/>
        <v>440100</v>
      </c>
      <c r="O106" s="25" t="s">
        <v>220</v>
      </c>
      <c r="P106" s="25" t="s">
        <v>267</v>
      </c>
      <c r="Q106" s="25" t="s">
        <v>239</v>
      </c>
      <c r="R106" s="25"/>
    </row>
    <row r="107" spans="1:18" s="68" customFormat="1" ht="78.75" customHeight="1">
      <c r="A107" s="23">
        <v>84</v>
      </c>
      <c r="B107" s="25">
        <v>10</v>
      </c>
      <c r="C107" s="25" t="s">
        <v>252</v>
      </c>
      <c r="D107" s="70" t="s">
        <v>293</v>
      </c>
      <c r="E107" s="24" t="s">
        <v>294</v>
      </c>
      <c r="F107" s="70" t="s">
        <v>293</v>
      </c>
      <c r="G107" s="24" t="s">
        <v>294</v>
      </c>
      <c r="H107" s="25" t="s">
        <v>266</v>
      </c>
      <c r="I107" s="24"/>
      <c r="J107" s="50" t="s">
        <v>234</v>
      </c>
      <c r="K107" s="28">
        <v>4</v>
      </c>
      <c r="L107" s="29">
        <v>120000</v>
      </c>
      <c r="M107" s="29">
        <f t="shared" si="6"/>
        <v>480000</v>
      </c>
      <c r="N107" s="29">
        <f t="shared" si="7"/>
        <v>480000</v>
      </c>
      <c r="O107" s="25" t="s">
        <v>220</v>
      </c>
      <c r="P107" s="25" t="s">
        <v>267</v>
      </c>
      <c r="Q107" s="25" t="s">
        <v>239</v>
      </c>
      <c r="R107" s="25"/>
    </row>
    <row r="108" spans="1:18" s="68" customFormat="1" ht="78.75" customHeight="1">
      <c r="A108" s="23">
        <v>85</v>
      </c>
      <c r="B108" s="25">
        <v>11</v>
      </c>
      <c r="C108" s="25" t="s">
        <v>252</v>
      </c>
      <c r="D108" s="70" t="s">
        <v>295</v>
      </c>
      <c r="E108" s="24" t="s">
        <v>296</v>
      </c>
      <c r="F108" s="70" t="s">
        <v>295</v>
      </c>
      <c r="G108" s="24" t="s">
        <v>296</v>
      </c>
      <c r="H108" s="25" t="s">
        <v>266</v>
      </c>
      <c r="I108" s="24"/>
      <c r="J108" s="50" t="s">
        <v>234</v>
      </c>
      <c r="K108" s="28">
        <v>6</v>
      </c>
      <c r="L108" s="29">
        <v>180000</v>
      </c>
      <c r="M108" s="29">
        <f t="shared" si="6"/>
        <v>1080000</v>
      </c>
      <c r="N108" s="29">
        <f t="shared" si="7"/>
        <v>1080000</v>
      </c>
      <c r="O108" s="25" t="s">
        <v>297</v>
      </c>
      <c r="P108" s="25" t="s">
        <v>267</v>
      </c>
      <c r="Q108" s="25" t="s">
        <v>239</v>
      </c>
      <c r="R108" s="25"/>
    </row>
    <row r="109" spans="1:18" s="68" customFormat="1" ht="210" customHeight="1">
      <c r="A109" s="23">
        <v>86</v>
      </c>
      <c r="B109" s="25">
        <v>12</v>
      </c>
      <c r="C109" s="25" t="s">
        <v>252</v>
      </c>
      <c r="D109" s="24" t="s">
        <v>298</v>
      </c>
      <c r="E109" s="24" t="s">
        <v>299</v>
      </c>
      <c r="F109" s="24" t="s">
        <v>300</v>
      </c>
      <c r="G109" s="24" t="s">
        <v>301</v>
      </c>
      <c r="H109" s="25" t="s">
        <v>233</v>
      </c>
      <c r="I109" s="24"/>
      <c r="J109" s="50" t="s">
        <v>302</v>
      </c>
      <c r="K109" s="28">
        <v>1</v>
      </c>
      <c r="L109" s="29">
        <v>4464285.71</v>
      </c>
      <c r="M109" s="29">
        <f t="shared" si="6"/>
        <v>4464285.71</v>
      </c>
      <c r="N109" s="29">
        <f>M109*1.12</f>
        <v>4999999.9952000007</v>
      </c>
      <c r="O109" s="25" t="s">
        <v>303</v>
      </c>
      <c r="P109" s="25" t="s">
        <v>267</v>
      </c>
      <c r="Q109" s="25" t="s">
        <v>132</v>
      </c>
      <c r="R109" s="25"/>
    </row>
    <row r="110" spans="1:18" s="61" customFormat="1" ht="28.5" customHeight="1">
      <c r="A110" s="22"/>
      <c r="B110" s="417" t="s">
        <v>304</v>
      </c>
      <c r="C110" s="418"/>
      <c r="D110" s="418"/>
      <c r="E110" s="418"/>
      <c r="F110" s="418"/>
      <c r="G110" s="418"/>
      <c r="H110" s="418"/>
      <c r="I110" s="419"/>
      <c r="J110" s="63"/>
      <c r="K110" s="64"/>
      <c r="L110" s="60"/>
      <c r="M110" s="60">
        <f>SUM(M98:M109)</f>
        <v>9377285.7100000009</v>
      </c>
      <c r="N110" s="60">
        <f>SUM(N98:N109)</f>
        <v>9912999.9952000007</v>
      </c>
      <c r="O110" s="63"/>
      <c r="P110" s="60"/>
      <c r="Q110" s="60"/>
      <c r="R110" s="63"/>
    </row>
    <row r="111" spans="1:18" ht="102.75" customHeight="1">
      <c r="A111" s="23">
        <v>87</v>
      </c>
      <c r="B111" s="23">
        <v>1</v>
      </c>
      <c r="C111" s="25" t="s">
        <v>33</v>
      </c>
      <c r="D111" s="24" t="s">
        <v>305</v>
      </c>
      <c r="E111" s="24" t="s">
        <v>305</v>
      </c>
      <c r="F111" s="24" t="s">
        <v>306</v>
      </c>
      <c r="G111" s="24" t="s">
        <v>307</v>
      </c>
      <c r="H111" s="25" t="s">
        <v>308</v>
      </c>
      <c r="I111" s="24"/>
      <c r="J111" s="23" t="s">
        <v>234</v>
      </c>
      <c r="K111" s="26">
        <v>2</v>
      </c>
      <c r="L111" s="27">
        <f>212000</f>
        <v>212000</v>
      </c>
      <c r="M111" s="27">
        <f t="shared" ref="M111:M124" si="8">K111*L111</f>
        <v>424000</v>
      </c>
      <c r="N111" s="27">
        <f t="shared" ref="N111:N124" si="9">M111</f>
        <v>424000</v>
      </c>
      <c r="O111" s="23" t="s">
        <v>309</v>
      </c>
      <c r="P111" s="25" t="s">
        <v>267</v>
      </c>
      <c r="Q111" s="25" t="s">
        <v>132</v>
      </c>
      <c r="R111" s="23"/>
    </row>
    <row r="112" spans="1:18" ht="104.25" customHeight="1">
      <c r="A112" s="23">
        <v>88</v>
      </c>
      <c r="B112" s="23">
        <v>2</v>
      </c>
      <c r="C112" s="25" t="s">
        <v>33</v>
      </c>
      <c r="D112" s="24" t="s">
        <v>310</v>
      </c>
      <c r="E112" s="24" t="s">
        <v>311</v>
      </c>
      <c r="F112" s="24" t="s">
        <v>312</v>
      </c>
      <c r="G112" s="24" t="s">
        <v>313</v>
      </c>
      <c r="H112" s="25" t="s">
        <v>308</v>
      </c>
      <c r="I112" s="24"/>
      <c r="J112" s="23" t="s">
        <v>234</v>
      </c>
      <c r="K112" s="26">
        <v>2</v>
      </c>
      <c r="L112" s="27">
        <f>84000</f>
        <v>84000</v>
      </c>
      <c r="M112" s="27">
        <f t="shared" si="8"/>
        <v>168000</v>
      </c>
      <c r="N112" s="27">
        <f t="shared" si="9"/>
        <v>168000</v>
      </c>
      <c r="O112" s="23" t="s">
        <v>309</v>
      </c>
      <c r="P112" s="25" t="s">
        <v>267</v>
      </c>
      <c r="Q112" s="25" t="s">
        <v>132</v>
      </c>
      <c r="R112" s="23"/>
    </row>
    <row r="113" spans="1:18" ht="60.75" customHeight="1">
      <c r="A113" s="23">
        <v>89</v>
      </c>
      <c r="B113" s="23">
        <v>3</v>
      </c>
      <c r="C113" s="25" t="s">
        <v>33</v>
      </c>
      <c r="D113" s="24" t="s">
        <v>314</v>
      </c>
      <c r="E113" s="24" t="s">
        <v>315</v>
      </c>
      <c r="F113" s="24" t="s">
        <v>316</v>
      </c>
      <c r="G113" s="24" t="s">
        <v>317</v>
      </c>
      <c r="H113" s="25" t="s">
        <v>308</v>
      </c>
      <c r="I113" s="24"/>
      <c r="J113" s="23" t="s">
        <v>234</v>
      </c>
      <c r="K113" s="26">
        <v>2</v>
      </c>
      <c r="L113" s="27">
        <f>437000</f>
        <v>437000</v>
      </c>
      <c r="M113" s="27">
        <f t="shared" si="8"/>
        <v>874000</v>
      </c>
      <c r="N113" s="27">
        <f t="shared" si="9"/>
        <v>874000</v>
      </c>
      <c r="O113" s="23" t="s">
        <v>309</v>
      </c>
      <c r="P113" s="25" t="s">
        <v>267</v>
      </c>
      <c r="Q113" s="25" t="s">
        <v>132</v>
      </c>
      <c r="R113" s="23"/>
    </row>
    <row r="114" spans="1:18" ht="83.25" customHeight="1">
      <c r="A114" s="23">
        <v>90</v>
      </c>
      <c r="B114" s="23">
        <v>4</v>
      </c>
      <c r="C114" s="25" t="s">
        <v>33</v>
      </c>
      <c r="D114" s="24" t="s">
        <v>318</v>
      </c>
      <c r="E114" s="24" t="s">
        <v>319</v>
      </c>
      <c r="F114" s="71" t="s">
        <v>320</v>
      </c>
      <c r="G114" s="24" t="s">
        <v>321</v>
      </c>
      <c r="H114" s="25" t="s">
        <v>308</v>
      </c>
      <c r="I114" s="24"/>
      <c r="J114" s="23" t="s">
        <v>234</v>
      </c>
      <c r="K114" s="26">
        <v>1</v>
      </c>
      <c r="L114" s="27">
        <f>1800000</f>
        <v>1800000</v>
      </c>
      <c r="M114" s="27">
        <f t="shared" si="8"/>
        <v>1800000</v>
      </c>
      <c r="N114" s="27">
        <f t="shared" si="9"/>
        <v>1800000</v>
      </c>
      <c r="O114" s="23" t="s">
        <v>92</v>
      </c>
      <c r="P114" s="25" t="s">
        <v>267</v>
      </c>
      <c r="Q114" s="25" t="s">
        <v>132</v>
      </c>
      <c r="R114" s="23"/>
    </row>
    <row r="115" spans="1:18" ht="79.5" customHeight="1">
      <c r="A115" s="23">
        <v>91</v>
      </c>
      <c r="B115" s="23">
        <v>5</v>
      </c>
      <c r="C115" s="25" t="s">
        <v>33</v>
      </c>
      <c r="D115" s="24" t="s">
        <v>322</v>
      </c>
      <c r="E115" s="24" t="s">
        <v>322</v>
      </c>
      <c r="F115" s="24" t="s">
        <v>323</v>
      </c>
      <c r="G115" s="24" t="s">
        <v>324</v>
      </c>
      <c r="H115" s="25" t="s">
        <v>308</v>
      </c>
      <c r="I115" s="24"/>
      <c r="J115" s="23" t="s">
        <v>234</v>
      </c>
      <c r="K115" s="26">
        <v>1</v>
      </c>
      <c r="L115" s="27">
        <f>115000</f>
        <v>115000</v>
      </c>
      <c r="M115" s="27">
        <f t="shared" si="8"/>
        <v>115000</v>
      </c>
      <c r="N115" s="27">
        <f t="shared" si="9"/>
        <v>115000</v>
      </c>
      <c r="O115" s="23" t="s">
        <v>297</v>
      </c>
      <c r="P115" s="25" t="s">
        <v>267</v>
      </c>
      <c r="Q115" s="25" t="s">
        <v>132</v>
      </c>
      <c r="R115" s="23"/>
    </row>
    <row r="116" spans="1:18" ht="87" customHeight="1">
      <c r="A116" s="23">
        <v>92</v>
      </c>
      <c r="B116" s="23">
        <v>6</v>
      </c>
      <c r="C116" s="25" t="s">
        <v>33</v>
      </c>
      <c r="D116" s="24" t="s">
        <v>325</v>
      </c>
      <c r="E116" s="24" t="s">
        <v>326</v>
      </c>
      <c r="F116" s="24" t="s">
        <v>327</v>
      </c>
      <c r="G116" s="24" t="s">
        <v>328</v>
      </c>
      <c r="H116" s="25" t="s">
        <v>308</v>
      </c>
      <c r="I116" s="24"/>
      <c r="J116" s="23" t="s">
        <v>234</v>
      </c>
      <c r="K116" s="26">
        <v>3</v>
      </c>
      <c r="L116" s="27">
        <f>99000</f>
        <v>99000</v>
      </c>
      <c r="M116" s="27">
        <f t="shared" si="8"/>
        <v>297000</v>
      </c>
      <c r="N116" s="27">
        <f t="shared" si="9"/>
        <v>297000</v>
      </c>
      <c r="O116" s="23" t="s">
        <v>92</v>
      </c>
      <c r="P116" s="25" t="s">
        <v>267</v>
      </c>
      <c r="Q116" s="25" t="s">
        <v>132</v>
      </c>
      <c r="R116" s="23"/>
    </row>
    <row r="117" spans="1:18" ht="63" customHeight="1">
      <c r="A117" s="23">
        <v>93</v>
      </c>
      <c r="B117" s="23">
        <v>7</v>
      </c>
      <c r="C117" s="25" t="s">
        <v>33</v>
      </c>
      <c r="D117" s="30" t="s">
        <v>329</v>
      </c>
      <c r="E117" s="30" t="s">
        <v>330</v>
      </c>
      <c r="F117" s="30" t="s">
        <v>331</v>
      </c>
      <c r="G117" s="30" t="s">
        <v>332</v>
      </c>
      <c r="H117" s="31" t="s">
        <v>308</v>
      </c>
      <c r="I117" s="30"/>
      <c r="J117" s="23" t="s">
        <v>234</v>
      </c>
      <c r="K117" s="26">
        <v>1</v>
      </c>
      <c r="L117" s="27">
        <f>479000</f>
        <v>479000</v>
      </c>
      <c r="M117" s="27">
        <f t="shared" si="8"/>
        <v>479000</v>
      </c>
      <c r="N117" s="27">
        <f t="shared" si="9"/>
        <v>479000</v>
      </c>
      <c r="O117" s="23" t="s">
        <v>309</v>
      </c>
      <c r="P117" s="25" t="s">
        <v>267</v>
      </c>
      <c r="Q117" s="25" t="s">
        <v>132</v>
      </c>
      <c r="R117" s="23"/>
    </row>
    <row r="118" spans="1:18" ht="63" customHeight="1">
      <c r="A118" s="23">
        <v>94</v>
      </c>
      <c r="B118" s="23">
        <v>8</v>
      </c>
      <c r="C118" s="25" t="s">
        <v>33</v>
      </c>
      <c r="D118" s="24" t="s">
        <v>333</v>
      </c>
      <c r="E118" s="24" t="s">
        <v>334</v>
      </c>
      <c r="F118" s="24" t="s">
        <v>335</v>
      </c>
      <c r="G118" s="24" t="s">
        <v>336</v>
      </c>
      <c r="H118" s="25" t="s">
        <v>308</v>
      </c>
      <c r="I118" s="24"/>
      <c r="J118" s="23" t="s">
        <v>234</v>
      </c>
      <c r="K118" s="26">
        <v>3</v>
      </c>
      <c r="L118" s="27">
        <f>365000</f>
        <v>365000</v>
      </c>
      <c r="M118" s="27">
        <f t="shared" si="8"/>
        <v>1095000</v>
      </c>
      <c r="N118" s="27">
        <f t="shared" si="9"/>
        <v>1095000</v>
      </c>
      <c r="O118" s="23" t="s">
        <v>297</v>
      </c>
      <c r="P118" s="25" t="s">
        <v>267</v>
      </c>
      <c r="Q118" s="25" t="s">
        <v>132</v>
      </c>
      <c r="R118" s="23"/>
    </row>
    <row r="119" spans="1:18" ht="76.5" customHeight="1">
      <c r="A119" s="23">
        <v>95</v>
      </c>
      <c r="B119" s="23">
        <v>9</v>
      </c>
      <c r="C119" s="25" t="s">
        <v>33</v>
      </c>
      <c r="D119" s="24" t="s">
        <v>337</v>
      </c>
      <c r="E119" s="24" t="s">
        <v>338</v>
      </c>
      <c r="F119" s="24" t="s">
        <v>339</v>
      </c>
      <c r="G119" s="24" t="s">
        <v>340</v>
      </c>
      <c r="H119" s="25" t="s">
        <v>308</v>
      </c>
      <c r="I119" s="24"/>
      <c r="J119" s="23" t="s">
        <v>234</v>
      </c>
      <c r="K119" s="26">
        <v>3</v>
      </c>
      <c r="L119" s="27">
        <f>372000</f>
        <v>372000</v>
      </c>
      <c r="M119" s="27">
        <f t="shared" si="8"/>
        <v>1116000</v>
      </c>
      <c r="N119" s="27">
        <f t="shared" si="9"/>
        <v>1116000</v>
      </c>
      <c r="O119" s="23" t="s">
        <v>297</v>
      </c>
      <c r="P119" s="25" t="s">
        <v>267</v>
      </c>
      <c r="Q119" s="25" t="s">
        <v>132</v>
      </c>
      <c r="R119" s="23"/>
    </row>
    <row r="120" spans="1:18" ht="72" customHeight="1">
      <c r="A120" s="23">
        <v>96</v>
      </c>
      <c r="B120" s="23">
        <v>10</v>
      </c>
      <c r="C120" s="25" t="s">
        <v>33</v>
      </c>
      <c r="D120" s="24" t="s">
        <v>341</v>
      </c>
      <c r="E120" s="24" t="s">
        <v>342</v>
      </c>
      <c r="F120" s="24" t="s">
        <v>343</v>
      </c>
      <c r="G120" s="24" t="s">
        <v>344</v>
      </c>
      <c r="H120" s="25" t="s">
        <v>308</v>
      </c>
      <c r="I120" s="24"/>
      <c r="J120" s="23" t="s">
        <v>234</v>
      </c>
      <c r="K120" s="26">
        <v>1</v>
      </c>
      <c r="L120" s="27">
        <f>60000</f>
        <v>60000</v>
      </c>
      <c r="M120" s="27">
        <f t="shared" si="8"/>
        <v>60000</v>
      </c>
      <c r="N120" s="27">
        <f t="shared" si="9"/>
        <v>60000</v>
      </c>
      <c r="O120" s="23" t="s">
        <v>297</v>
      </c>
      <c r="P120" s="25" t="s">
        <v>267</v>
      </c>
      <c r="Q120" s="25" t="s">
        <v>132</v>
      </c>
      <c r="R120" s="23"/>
    </row>
    <row r="121" spans="1:18" ht="72" customHeight="1">
      <c r="A121" s="23">
        <v>97</v>
      </c>
      <c r="B121" s="23">
        <v>11</v>
      </c>
      <c r="C121" s="25" t="s">
        <v>33</v>
      </c>
      <c r="D121" s="24" t="s">
        <v>345</v>
      </c>
      <c r="E121" s="24" t="s">
        <v>346</v>
      </c>
      <c r="F121" s="24" t="s">
        <v>347</v>
      </c>
      <c r="G121" s="24" t="s">
        <v>348</v>
      </c>
      <c r="H121" s="25" t="s">
        <v>308</v>
      </c>
      <c r="I121" s="24"/>
      <c r="J121" s="23" t="s">
        <v>234</v>
      </c>
      <c r="K121" s="26">
        <v>2</v>
      </c>
      <c r="L121" s="27">
        <f>300000</f>
        <v>300000</v>
      </c>
      <c r="M121" s="27">
        <f t="shared" si="8"/>
        <v>600000</v>
      </c>
      <c r="N121" s="27">
        <f t="shared" si="9"/>
        <v>600000</v>
      </c>
      <c r="O121" s="23" t="s">
        <v>92</v>
      </c>
      <c r="P121" s="25" t="s">
        <v>267</v>
      </c>
      <c r="Q121" s="25" t="s">
        <v>132</v>
      </c>
      <c r="R121" s="23"/>
    </row>
    <row r="122" spans="1:18" ht="69" customHeight="1">
      <c r="A122" s="23">
        <v>98</v>
      </c>
      <c r="B122" s="23">
        <v>12</v>
      </c>
      <c r="C122" s="25" t="s">
        <v>33</v>
      </c>
      <c r="D122" s="24" t="s">
        <v>349</v>
      </c>
      <c r="E122" s="24" t="s">
        <v>350</v>
      </c>
      <c r="F122" s="24" t="s">
        <v>351</v>
      </c>
      <c r="G122" s="24" t="s">
        <v>352</v>
      </c>
      <c r="H122" s="25" t="s">
        <v>308</v>
      </c>
      <c r="I122" s="24"/>
      <c r="J122" s="23" t="s">
        <v>234</v>
      </c>
      <c r="K122" s="26">
        <v>2</v>
      </c>
      <c r="L122" s="27">
        <f>72000</f>
        <v>72000</v>
      </c>
      <c r="M122" s="27">
        <f t="shared" si="8"/>
        <v>144000</v>
      </c>
      <c r="N122" s="27">
        <f t="shared" si="9"/>
        <v>144000</v>
      </c>
      <c r="O122" s="23" t="s">
        <v>92</v>
      </c>
      <c r="P122" s="25" t="s">
        <v>267</v>
      </c>
      <c r="Q122" s="25" t="s">
        <v>132</v>
      </c>
      <c r="R122" s="23"/>
    </row>
    <row r="123" spans="1:18" ht="70.5" customHeight="1">
      <c r="A123" s="23">
        <v>99</v>
      </c>
      <c r="B123" s="23">
        <v>13</v>
      </c>
      <c r="C123" s="25" t="s">
        <v>33</v>
      </c>
      <c r="D123" s="24" t="s">
        <v>353</v>
      </c>
      <c r="E123" s="24" t="s">
        <v>354</v>
      </c>
      <c r="F123" s="24" t="s">
        <v>355</v>
      </c>
      <c r="G123" s="24" t="s">
        <v>356</v>
      </c>
      <c r="H123" s="25" t="s">
        <v>308</v>
      </c>
      <c r="I123" s="24"/>
      <c r="J123" s="23" t="s">
        <v>234</v>
      </c>
      <c r="K123" s="26">
        <v>1</v>
      </c>
      <c r="L123" s="27">
        <f>312000</f>
        <v>312000</v>
      </c>
      <c r="M123" s="27">
        <f t="shared" si="8"/>
        <v>312000</v>
      </c>
      <c r="N123" s="27">
        <f t="shared" si="9"/>
        <v>312000</v>
      </c>
      <c r="O123" s="23" t="s">
        <v>92</v>
      </c>
      <c r="P123" s="25" t="s">
        <v>267</v>
      </c>
      <c r="Q123" s="25" t="s">
        <v>132</v>
      </c>
      <c r="R123" s="23"/>
    </row>
    <row r="124" spans="1:18" ht="75" customHeight="1">
      <c r="A124" s="23">
        <v>100</v>
      </c>
      <c r="B124" s="23">
        <v>14</v>
      </c>
      <c r="C124" s="25" t="s">
        <v>33</v>
      </c>
      <c r="D124" s="24" t="s">
        <v>357</v>
      </c>
      <c r="E124" s="24" t="s">
        <v>358</v>
      </c>
      <c r="F124" s="24" t="s">
        <v>359</v>
      </c>
      <c r="G124" s="24" t="s">
        <v>360</v>
      </c>
      <c r="H124" s="25" t="s">
        <v>308</v>
      </c>
      <c r="I124" s="24"/>
      <c r="J124" s="23" t="s">
        <v>234</v>
      </c>
      <c r="K124" s="26">
        <v>1</v>
      </c>
      <c r="L124" s="27">
        <f>1841038</f>
        <v>1841038</v>
      </c>
      <c r="M124" s="27">
        <f t="shared" si="8"/>
        <v>1841038</v>
      </c>
      <c r="N124" s="27">
        <f t="shared" si="9"/>
        <v>1841038</v>
      </c>
      <c r="O124" s="23" t="s">
        <v>297</v>
      </c>
      <c r="P124" s="25" t="s">
        <v>267</v>
      </c>
      <c r="Q124" s="25" t="s">
        <v>132</v>
      </c>
      <c r="R124" s="23"/>
    </row>
    <row r="125" spans="1:18" s="61" customFormat="1" ht="45.6" customHeight="1">
      <c r="A125" s="56"/>
      <c r="B125" s="420" t="s">
        <v>361</v>
      </c>
      <c r="C125" s="421"/>
      <c r="D125" s="421"/>
      <c r="E125" s="421"/>
      <c r="F125" s="421"/>
      <c r="G125" s="421"/>
      <c r="H125" s="421"/>
      <c r="I125" s="422"/>
      <c r="J125" s="22"/>
      <c r="K125" s="72"/>
      <c r="L125" s="59"/>
      <c r="M125" s="59">
        <f>SUM(M111:M124)</f>
        <v>9325038</v>
      </c>
      <c r="N125" s="59">
        <f>SUM(N111:N124)</f>
        <v>9325038</v>
      </c>
      <c r="O125" s="22"/>
      <c r="P125" s="63"/>
      <c r="Q125" s="63"/>
      <c r="R125" s="22"/>
    </row>
    <row r="126" spans="1:18" s="61" customFormat="1" ht="48.6" customHeight="1">
      <c r="A126" s="22"/>
      <c r="B126" s="417" t="s">
        <v>362</v>
      </c>
      <c r="C126" s="418"/>
      <c r="D126" s="418"/>
      <c r="E126" s="418"/>
      <c r="F126" s="418"/>
      <c r="G126" s="418"/>
      <c r="H126" s="418"/>
      <c r="I126" s="419"/>
      <c r="J126" s="22"/>
      <c r="K126" s="72"/>
      <c r="L126" s="59"/>
      <c r="M126" s="59">
        <f>M96+M110+M125</f>
        <v>26430002.290000003</v>
      </c>
      <c r="N126" s="59">
        <f>N96+N110+N125</f>
        <v>27893038.004799999</v>
      </c>
      <c r="O126" s="22"/>
      <c r="P126" s="63"/>
      <c r="Q126" s="63"/>
      <c r="R126" s="22"/>
    </row>
    <row r="127" spans="1:18" s="1" customFormat="1" ht="34.5" customHeight="1">
      <c r="A127" s="397" t="s">
        <v>363</v>
      </c>
      <c r="B127" s="398"/>
      <c r="C127" s="398"/>
      <c r="D127" s="398"/>
      <c r="E127" s="398"/>
      <c r="F127" s="398"/>
      <c r="G127" s="398"/>
      <c r="H127" s="398"/>
      <c r="I127" s="398"/>
      <c r="J127" s="398"/>
      <c r="K127" s="398"/>
      <c r="L127" s="398"/>
      <c r="M127" s="398"/>
      <c r="N127" s="398"/>
      <c r="O127" s="398"/>
      <c r="P127" s="398"/>
      <c r="Q127" s="398"/>
      <c r="R127" s="399"/>
    </row>
    <row r="128" spans="1:18" ht="17.25" customHeight="1">
      <c r="A128" s="23"/>
      <c r="B128" s="25"/>
      <c r="C128" s="25"/>
      <c r="D128" s="24"/>
      <c r="E128" s="24"/>
      <c r="F128" s="24"/>
      <c r="G128" s="24"/>
      <c r="H128" s="25"/>
      <c r="I128" s="24"/>
      <c r="J128" s="25"/>
      <c r="K128" s="28"/>
      <c r="L128" s="29"/>
      <c r="M128" s="29"/>
      <c r="N128" s="29"/>
      <c r="O128" s="25"/>
      <c r="P128" s="25"/>
      <c r="Q128" s="25"/>
      <c r="R128" s="25"/>
    </row>
    <row r="129" spans="1:18" s="62" customFormat="1" ht="93.75" customHeight="1">
      <c r="A129" s="23">
        <v>101</v>
      </c>
      <c r="B129" s="25">
        <v>1</v>
      </c>
      <c r="C129" s="25" t="s">
        <v>33</v>
      </c>
      <c r="D129" s="24" t="s">
        <v>364</v>
      </c>
      <c r="E129" s="24" t="s">
        <v>365</v>
      </c>
      <c r="F129" s="24" t="s">
        <v>366</v>
      </c>
      <c r="G129" s="24" t="s">
        <v>367</v>
      </c>
      <c r="H129" s="25" t="s">
        <v>266</v>
      </c>
      <c r="I129" s="24"/>
      <c r="J129" s="25" t="s">
        <v>368</v>
      </c>
      <c r="K129" s="28">
        <v>2500</v>
      </c>
      <c r="L129" s="29">
        <v>300</v>
      </c>
      <c r="M129" s="29">
        <f t="shared" ref="M129:M154" si="10">L129*K129</f>
        <v>750000</v>
      </c>
      <c r="N129" s="29">
        <f t="shared" ref="N129:N154" si="11">M129*1.12</f>
        <v>840000.00000000012</v>
      </c>
      <c r="O129" s="25" t="s">
        <v>78</v>
      </c>
      <c r="P129" s="25" t="s">
        <v>267</v>
      </c>
      <c r="Q129" s="25" t="s">
        <v>369</v>
      </c>
      <c r="R129" s="25"/>
    </row>
    <row r="130" spans="1:18" s="62" customFormat="1" ht="96" customHeight="1">
      <c r="A130" s="23">
        <v>102</v>
      </c>
      <c r="B130" s="25">
        <v>2</v>
      </c>
      <c r="C130" s="25" t="s">
        <v>33</v>
      </c>
      <c r="D130" s="24" t="s">
        <v>370</v>
      </c>
      <c r="E130" s="24" t="s">
        <v>371</v>
      </c>
      <c r="F130" s="24" t="s">
        <v>372</v>
      </c>
      <c r="G130" s="24" t="s">
        <v>373</v>
      </c>
      <c r="H130" s="25" t="s">
        <v>266</v>
      </c>
      <c r="I130" s="24"/>
      <c r="J130" s="25" t="s">
        <v>234</v>
      </c>
      <c r="K130" s="28">
        <v>15</v>
      </c>
      <c r="L130" s="29">
        <v>5000</v>
      </c>
      <c r="M130" s="29">
        <f t="shared" si="10"/>
        <v>75000</v>
      </c>
      <c r="N130" s="29">
        <f t="shared" si="11"/>
        <v>84000.000000000015</v>
      </c>
      <c r="O130" s="25" t="s">
        <v>147</v>
      </c>
      <c r="P130" s="25" t="s">
        <v>267</v>
      </c>
      <c r="Q130" s="25" t="s">
        <v>369</v>
      </c>
      <c r="R130" s="25"/>
    </row>
    <row r="131" spans="1:18" s="62" customFormat="1" ht="69" customHeight="1">
      <c r="A131" s="23">
        <v>103</v>
      </c>
      <c r="B131" s="25">
        <v>3</v>
      </c>
      <c r="C131" s="25" t="s">
        <v>33</v>
      </c>
      <c r="D131" s="24" t="s">
        <v>364</v>
      </c>
      <c r="E131" s="24" t="s">
        <v>365</v>
      </c>
      <c r="F131" s="24" t="s">
        <v>374</v>
      </c>
      <c r="G131" s="24" t="s">
        <v>375</v>
      </c>
      <c r="H131" s="25" t="s">
        <v>266</v>
      </c>
      <c r="I131" s="24"/>
      <c r="J131" s="25" t="s">
        <v>368</v>
      </c>
      <c r="K131" s="28">
        <v>350</v>
      </c>
      <c r="L131" s="29">
        <v>1600</v>
      </c>
      <c r="M131" s="29">
        <f t="shared" si="10"/>
        <v>560000</v>
      </c>
      <c r="N131" s="29">
        <f t="shared" si="11"/>
        <v>627200.00000000012</v>
      </c>
      <c r="O131" s="25" t="s">
        <v>78</v>
      </c>
      <c r="P131" s="25" t="s">
        <v>267</v>
      </c>
      <c r="Q131" s="25" t="s">
        <v>32</v>
      </c>
      <c r="R131" s="25"/>
    </row>
    <row r="132" spans="1:18" s="62" customFormat="1" ht="117" customHeight="1">
      <c r="A132" s="23">
        <v>104</v>
      </c>
      <c r="B132" s="25">
        <v>4</v>
      </c>
      <c r="C132" s="25" t="s">
        <v>33</v>
      </c>
      <c r="D132" s="24" t="s">
        <v>376</v>
      </c>
      <c r="E132" s="24" t="s">
        <v>376</v>
      </c>
      <c r="F132" s="24" t="s">
        <v>377</v>
      </c>
      <c r="G132" s="24" t="s">
        <v>378</v>
      </c>
      <c r="H132" s="25" t="s">
        <v>266</v>
      </c>
      <c r="I132" s="24"/>
      <c r="J132" s="25" t="s">
        <v>234</v>
      </c>
      <c r="K132" s="28">
        <v>500</v>
      </c>
      <c r="L132" s="29">
        <v>70</v>
      </c>
      <c r="M132" s="29">
        <f t="shared" si="10"/>
        <v>35000</v>
      </c>
      <c r="N132" s="29">
        <f t="shared" si="11"/>
        <v>39200.000000000007</v>
      </c>
      <c r="O132" s="25" t="s">
        <v>78</v>
      </c>
      <c r="P132" s="25" t="s">
        <v>267</v>
      </c>
      <c r="Q132" s="25" t="s">
        <v>32</v>
      </c>
      <c r="R132" s="25"/>
    </row>
    <row r="133" spans="1:18" s="62" customFormat="1" ht="69" customHeight="1">
      <c r="A133" s="23">
        <v>105</v>
      </c>
      <c r="B133" s="25">
        <v>5</v>
      </c>
      <c r="C133" s="25" t="s">
        <v>33</v>
      </c>
      <c r="D133" s="24" t="s">
        <v>379</v>
      </c>
      <c r="E133" s="24" t="s">
        <v>380</v>
      </c>
      <c r="F133" s="24" t="s">
        <v>381</v>
      </c>
      <c r="G133" s="24" t="s">
        <v>382</v>
      </c>
      <c r="H133" s="25" t="s">
        <v>266</v>
      </c>
      <c r="I133" s="24"/>
      <c r="J133" s="25" t="s">
        <v>368</v>
      </c>
      <c r="K133" s="28">
        <v>4450</v>
      </c>
      <c r="L133" s="29">
        <v>223.21</v>
      </c>
      <c r="M133" s="29">
        <f t="shared" si="10"/>
        <v>993284.5</v>
      </c>
      <c r="N133" s="29">
        <f t="shared" si="11"/>
        <v>1112478.6400000001</v>
      </c>
      <c r="O133" s="25" t="s">
        <v>92</v>
      </c>
      <c r="P133" s="25" t="s">
        <v>267</v>
      </c>
      <c r="Q133" s="25" t="s">
        <v>132</v>
      </c>
      <c r="R133" s="25"/>
    </row>
    <row r="134" spans="1:18" s="62" customFormat="1" ht="60.75" customHeight="1">
      <c r="A134" s="23">
        <v>106</v>
      </c>
      <c r="B134" s="25">
        <v>6</v>
      </c>
      <c r="C134" s="25" t="s">
        <v>33</v>
      </c>
      <c r="D134" s="24" t="s">
        <v>383</v>
      </c>
      <c r="E134" s="24" t="s">
        <v>384</v>
      </c>
      <c r="F134" s="24" t="s">
        <v>385</v>
      </c>
      <c r="G134" s="24" t="s">
        <v>386</v>
      </c>
      <c r="H134" s="25" t="s">
        <v>266</v>
      </c>
      <c r="I134" s="24"/>
      <c r="J134" s="25" t="s">
        <v>234</v>
      </c>
      <c r="K134" s="28">
        <v>10</v>
      </c>
      <c r="L134" s="29">
        <v>1600</v>
      </c>
      <c r="M134" s="29">
        <f t="shared" si="10"/>
        <v>16000</v>
      </c>
      <c r="N134" s="29">
        <f t="shared" si="11"/>
        <v>17920</v>
      </c>
      <c r="O134" s="25" t="s">
        <v>92</v>
      </c>
      <c r="P134" s="25" t="s">
        <v>267</v>
      </c>
      <c r="Q134" s="25" t="s">
        <v>32</v>
      </c>
      <c r="R134" s="25"/>
    </row>
    <row r="135" spans="1:18" s="62" customFormat="1" ht="63" customHeight="1">
      <c r="A135" s="23">
        <v>107</v>
      </c>
      <c r="B135" s="25">
        <v>7</v>
      </c>
      <c r="C135" s="25" t="s">
        <v>33</v>
      </c>
      <c r="D135" s="24" t="s">
        <v>387</v>
      </c>
      <c r="E135" s="24" t="s">
        <v>388</v>
      </c>
      <c r="F135" s="24" t="s">
        <v>389</v>
      </c>
      <c r="G135" s="24" t="s">
        <v>390</v>
      </c>
      <c r="H135" s="25" t="s">
        <v>266</v>
      </c>
      <c r="I135" s="24"/>
      <c r="J135" s="25" t="s">
        <v>234</v>
      </c>
      <c r="K135" s="28">
        <v>10</v>
      </c>
      <c r="L135" s="29">
        <v>3000</v>
      </c>
      <c r="M135" s="29">
        <f t="shared" si="10"/>
        <v>30000</v>
      </c>
      <c r="N135" s="29">
        <f t="shared" si="11"/>
        <v>33600</v>
      </c>
      <c r="O135" s="25" t="s">
        <v>78</v>
      </c>
      <c r="P135" s="25" t="s">
        <v>267</v>
      </c>
      <c r="Q135" s="25" t="s">
        <v>132</v>
      </c>
      <c r="R135" s="25"/>
    </row>
    <row r="136" spans="1:18" s="62" customFormat="1" ht="52.5" customHeight="1">
      <c r="A136" s="23">
        <v>108</v>
      </c>
      <c r="B136" s="25">
        <v>8</v>
      </c>
      <c r="C136" s="25" t="s">
        <v>33</v>
      </c>
      <c r="D136" s="24" t="s">
        <v>391</v>
      </c>
      <c r="E136" s="24" t="s">
        <v>392</v>
      </c>
      <c r="F136" s="24" t="s">
        <v>393</v>
      </c>
      <c r="G136" s="24" t="s">
        <v>394</v>
      </c>
      <c r="H136" s="25" t="s">
        <v>266</v>
      </c>
      <c r="I136" s="24"/>
      <c r="J136" s="25" t="s">
        <v>234</v>
      </c>
      <c r="K136" s="28">
        <v>15</v>
      </c>
      <c r="L136" s="29">
        <v>13392.86</v>
      </c>
      <c r="M136" s="29">
        <f t="shared" si="10"/>
        <v>200892.90000000002</v>
      </c>
      <c r="N136" s="29">
        <f t="shared" si="11"/>
        <v>225000.04800000004</v>
      </c>
      <c r="O136" s="25" t="s">
        <v>78</v>
      </c>
      <c r="P136" s="25" t="s">
        <v>267</v>
      </c>
      <c r="Q136" s="25" t="s">
        <v>32</v>
      </c>
      <c r="R136" s="25"/>
    </row>
    <row r="137" spans="1:18" s="62" customFormat="1" ht="91.5" customHeight="1">
      <c r="A137" s="23">
        <v>109</v>
      </c>
      <c r="B137" s="25">
        <v>9</v>
      </c>
      <c r="C137" s="25" t="s">
        <v>33</v>
      </c>
      <c r="D137" s="24" t="s">
        <v>395</v>
      </c>
      <c r="E137" s="24" t="s">
        <v>396</v>
      </c>
      <c r="F137" s="24" t="s">
        <v>397</v>
      </c>
      <c r="G137" s="24" t="s">
        <v>398</v>
      </c>
      <c r="H137" s="25" t="s">
        <v>233</v>
      </c>
      <c r="I137" s="24"/>
      <c r="J137" s="25" t="s">
        <v>399</v>
      </c>
      <c r="K137" s="28">
        <v>39</v>
      </c>
      <c r="L137" s="29">
        <v>5357.14</v>
      </c>
      <c r="M137" s="29">
        <f t="shared" si="10"/>
        <v>208928.46000000002</v>
      </c>
      <c r="N137" s="29">
        <f t="shared" si="11"/>
        <v>233999.87520000004</v>
      </c>
      <c r="O137" s="25" t="s">
        <v>147</v>
      </c>
      <c r="P137" s="25" t="s">
        <v>267</v>
      </c>
      <c r="Q137" s="25" t="s">
        <v>32</v>
      </c>
      <c r="R137" s="25"/>
    </row>
    <row r="138" spans="1:18" s="62" customFormat="1" ht="84" customHeight="1">
      <c r="A138" s="23">
        <v>110</v>
      </c>
      <c r="B138" s="25">
        <v>10</v>
      </c>
      <c r="C138" s="25" t="s">
        <v>33</v>
      </c>
      <c r="D138" s="24" t="s">
        <v>400</v>
      </c>
      <c r="E138" s="24" t="s">
        <v>401</v>
      </c>
      <c r="F138" s="24" t="s">
        <v>402</v>
      </c>
      <c r="G138" s="24" t="s">
        <v>403</v>
      </c>
      <c r="H138" s="25" t="s">
        <v>233</v>
      </c>
      <c r="I138" s="24"/>
      <c r="J138" s="25" t="s">
        <v>234</v>
      </c>
      <c r="K138" s="28">
        <v>13</v>
      </c>
      <c r="L138" s="29">
        <v>2232.14</v>
      </c>
      <c r="M138" s="29">
        <f t="shared" si="10"/>
        <v>29017.82</v>
      </c>
      <c r="N138" s="29">
        <f t="shared" si="11"/>
        <v>32499.958400000003</v>
      </c>
      <c r="O138" s="25" t="s">
        <v>147</v>
      </c>
      <c r="P138" s="25" t="s">
        <v>267</v>
      </c>
      <c r="Q138" s="25" t="s">
        <v>32</v>
      </c>
      <c r="R138" s="25"/>
    </row>
    <row r="139" spans="1:18" s="62" customFormat="1" ht="89.25" customHeight="1">
      <c r="A139" s="23">
        <v>111</v>
      </c>
      <c r="B139" s="25">
        <v>11</v>
      </c>
      <c r="C139" s="25" t="s">
        <v>33</v>
      </c>
      <c r="D139" s="24" t="s">
        <v>404</v>
      </c>
      <c r="E139" s="24" t="s">
        <v>405</v>
      </c>
      <c r="F139" s="24" t="s">
        <v>406</v>
      </c>
      <c r="G139" s="24" t="s">
        <v>407</v>
      </c>
      <c r="H139" s="25" t="s">
        <v>233</v>
      </c>
      <c r="I139" s="24"/>
      <c r="J139" s="25" t="s">
        <v>234</v>
      </c>
      <c r="K139" s="28">
        <v>13</v>
      </c>
      <c r="L139" s="29">
        <v>5714.29</v>
      </c>
      <c r="M139" s="29">
        <f t="shared" si="10"/>
        <v>74285.77</v>
      </c>
      <c r="N139" s="29">
        <f t="shared" si="11"/>
        <v>83200.06240000001</v>
      </c>
      <c r="O139" s="25" t="s">
        <v>147</v>
      </c>
      <c r="P139" s="25" t="s">
        <v>267</v>
      </c>
      <c r="Q139" s="25" t="s">
        <v>32</v>
      </c>
      <c r="R139" s="25"/>
    </row>
    <row r="140" spans="1:18" ht="87" customHeight="1">
      <c r="A140" s="23">
        <v>112</v>
      </c>
      <c r="B140" s="25">
        <v>12</v>
      </c>
      <c r="C140" s="25" t="s">
        <v>33</v>
      </c>
      <c r="D140" s="24" t="s">
        <v>408</v>
      </c>
      <c r="E140" s="24" t="s">
        <v>409</v>
      </c>
      <c r="F140" s="24" t="s">
        <v>410</v>
      </c>
      <c r="G140" s="24" t="s">
        <v>411</v>
      </c>
      <c r="H140" s="25" t="s">
        <v>233</v>
      </c>
      <c r="I140" s="24"/>
      <c r="J140" s="23" t="s">
        <v>234</v>
      </c>
      <c r="K140" s="26">
        <v>16</v>
      </c>
      <c r="L140" s="27">
        <v>5500</v>
      </c>
      <c r="M140" s="29">
        <f t="shared" si="10"/>
        <v>88000</v>
      </c>
      <c r="N140" s="29">
        <f t="shared" si="11"/>
        <v>98560.000000000015</v>
      </c>
      <c r="O140" s="25" t="s">
        <v>147</v>
      </c>
      <c r="P140" s="25" t="s">
        <v>267</v>
      </c>
      <c r="Q140" s="25" t="s">
        <v>132</v>
      </c>
      <c r="R140" s="23"/>
    </row>
    <row r="141" spans="1:18" ht="83.25" customHeight="1">
      <c r="A141" s="23">
        <v>113</v>
      </c>
      <c r="B141" s="25">
        <v>13</v>
      </c>
      <c r="C141" s="25" t="s">
        <v>33</v>
      </c>
      <c r="D141" s="24" t="s">
        <v>408</v>
      </c>
      <c r="E141" s="24" t="s">
        <v>409</v>
      </c>
      <c r="F141" s="24" t="s">
        <v>412</v>
      </c>
      <c r="G141" s="24" t="s">
        <v>413</v>
      </c>
      <c r="H141" s="25" t="s">
        <v>233</v>
      </c>
      <c r="I141" s="24"/>
      <c r="J141" s="23" t="s">
        <v>234</v>
      </c>
      <c r="K141" s="26">
        <v>16</v>
      </c>
      <c r="L141" s="27">
        <v>10500</v>
      </c>
      <c r="M141" s="29">
        <f t="shared" si="10"/>
        <v>168000</v>
      </c>
      <c r="N141" s="29">
        <f t="shared" si="11"/>
        <v>188160.00000000003</v>
      </c>
      <c r="O141" s="25" t="s">
        <v>147</v>
      </c>
      <c r="P141" s="25" t="s">
        <v>267</v>
      </c>
      <c r="Q141" s="25" t="s">
        <v>132</v>
      </c>
      <c r="R141" s="23"/>
    </row>
    <row r="142" spans="1:18" s="62" customFormat="1" ht="81.75" customHeight="1">
      <c r="A142" s="23">
        <v>114</v>
      </c>
      <c r="B142" s="25">
        <v>14</v>
      </c>
      <c r="C142" s="25" t="s">
        <v>33</v>
      </c>
      <c r="D142" s="24" t="s">
        <v>414</v>
      </c>
      <c r="E142" s="24" t="s">
        <v>415</v>
      </c>
      <c r="F142" s="24" t="s">
        <v>416</v>
      </c>
      <c r="G142" s="24" t="s">
        <v>417</v>
      </c>
      <c r="H142" s="25" t="s">
        <v>266</v>
      </c>
      <c r="I142" s="24"/>
      <c r="J142" s="25" t="s">
        <v>234</v>
      </c>
      <c r="K142" s="28">
        <v>40</v>
      </c>
      <c r="L142" s="29">
        <v>1000</v>
      </c>
      <c r="M142" s="29">
        <f t="shared" si="10"/>
        <v>40000</v>
      </c>
      <c r="N142" s="29">
        <f t="shared" si="11"/>
        <v>44800.000000000007</v>
      </c>
      <c r="O142" s="25" t="s">
        <v>92</v>
      </c>
      <c r="P142" s="25" t="s">
        <v>267</v>
      </c>
      <c r="Q142" s="25" t="s">
        <v>132</v>
      </c>
      <c r="R142" s="25"/>
    </row>
    <row r="143" spans="1:18" s="62" customFormat="1" ht="108.75" customHeight="1">
      <c r="A143" s="23">
        <v>115</v>
      </c>
      <c r="B143" s="25">
        <v>15</v>
      </c>
      <c r="C143" s="25" t="s">
        <v>252</v>
      </c>
      <c r="D143" s="24" t="s">
        <v>387</v>
      </c>
      <c r="E143" s="24" t="s">
        <v>418</v>
      </c>
      <c r="F143" s="24" t="s">
        <v>419</v>
      </c>
      <c r="G143" s="24" t="s">
        <v>420</v>
      </c>
      <c r="H143" s="25" t="s">
        <v>266</v>
      </c>
      <c r="I143" s="24"/>
      <c r="J143" s="25" t="s">
        <v>234</v>
      </c>
      <c r="K143" s="28">
        <v>10</v>
      </c>
      <c r="L143" s="29">
        <v>3500</v>
      </c>
      <c r="M143" s="29">
        <f t="shared" si="10"/>
        <v>35000</v>
      </c>
      <c r="N143" s="29">
        <f t="shared" si="11"/>
        <v>39200.000000000007</v>
      </c>
      <c r="O143" s="25" t="s">
        <v>92</v>
      </c>
      <c r="P143" s="25" t="s">
        <v>267</v>
      </c>
      <c r="Q143" s="25" t="s">
        <v>132</v>
      </c>
      <c r="R143" s="25"/>
    </row>
    <row r="144" spans="1:18" ht="50.25" customHeight="1">
      <c r="A144" s="23">
        <v>116</v>
      </c>
      <c r="B144" s="25">
        <v>16</v>
      </c>
      <c r="C144" s="25" t="s">
        <v>33</v>
      </c>
      <c r="D144" s="24" t="s">
        <v>421</v>
      </c>
      <c r="E144" s="24" t="s">
        <v>422</v>
      </c>
      <c r="F144" s="24" t="s">
        <v>423</v>
      </c>
      <c r="G144" s="24" t="s">
        <v>424</v>
      </c>
      <c r="H144" s="25" t="s">
        <v>266</v>
      </c>
      <c r="I144" s="24"/>
      <c r="J144" s="25" t="s">
        <v>234</v>
      </c>
      <c r="K144" s="28">
        <v>155</v>
      </c>
      <c r="L144" s="29">
        <v>1500</v>
      </c>
      <c r="M144" s="29">
        <f t="shared" si="10"/>
        <v>232500</v>
      </c>
      <c r="N144" s="29">
        <f t="shared" si="11"/>
        <v>260400.00000000003</v>
      </c>
      <c r="O144" s="25" t="s">
        <v>71</v>
      </c>
      <c r="P144" s="25" t="s">
        <v>267</v>
      </c>
      <c r="Q144" s="25" t="s">
        <v>32</v>
      </c>
      <c r="R144" s="25"/>
    </row>
    <row r="145" spans="1:18" s="62" customFormat="1" ht="146.25" customHeight="1">
      <c r="A145" s="23">
        <v>117</v>
      </c>
      <c r="B145" s="25">
        <v>17</v>
      </c>
      <c r="C145" s="25" t="s">
        <v>252</v>
      </c>
      <c r="D145" s="24" t="s">
        <v>425</v>
      </c>
      <c r="E145" s="24" t="s">
        <v>426</v>
      </c>
      <c r="F145" s="24" t="s">
        <v>427</v>
      </c>
      <c r="G145" s="24" t="s">
        <v>428</v>
      </c>
      <c r="H145" s="25" t="s">
        <v>266</v>
      </c>
      <c r="I145" s="24"/>
      <c r="J145" s="25" t="s">
        <v>234</v>
      </c>
      <c r="K145" s="28">
        <v>25</v>
      </c>
      <c r="L145" s="29">
        <v>5357.14</v>
      </c>
      <c r="M145" s="29">
        <f t="shared" si="10"/>
        <v>133928.5</v>
      </c>
      <c r="N145" s="29">
        <f t="shared" si="11"/>
        <v>149999.92000000001</v>
      </c>
      <c r="O145" s="25" t="s">
        <v>147</v>
      </c>
      <c r="P145" s="25" t="s">
        <v>267</v>
      </c>
      <c r="Q145" s="25" t="s">
        <v>132</v>
      </c>
      <c r="R145" s="25"/>
    </row>
    <row r="146" spans="1:18" s="62" customFormat="1" ht="66" customHeight="1">
      <c r="A146" s="23">
        <v>118</v>
      </c>
      <c r="B146" s="25">
        <v>18</v>
      </c>
      <c r="C146" s="25" t="s">
        <v>252</v>
      </c>
      <c r="D146" s="24" t="s">
        <v>429</v>
      </c>
      <c r="E146" s="24" t="s">
        <v>430</v>
      </c>
      <c r="F146" s="24" t="s">
        <v>431</v>
      </c>
      <c r="G146" s="24" t="s">
        <v>432</v>
      </c>
      <c r="H146" s="25" t="s">
        <v>266</v>
      </c>
      <c r="I146" s="24"/>
      <c r="J146" s="25" t="s">
        <v>234</v>
      </c>
      <c r="K146" s="28">
        <v>1</v>
      </c>
      <c r="L146" s="29">
        <v>14285.71</v>
      </c>
      <c r="M146" s="29">
        <f t="shared" si="10"/>
        <v>14285.71</v>
      </c>
      <c r="N146" s="29">
        <f t="shared" si="11"/>
        <v>15999.995200000001</v>
      </c>
      <c r="O146" s="25" t="s">
        <v>147</v>
      </c>
      <c r="P146" s="25" t="s">
        <v>267</v>
      </c>
      <c r="Q146" s="25" t="s">
        <v>132</v>
      </c>
      <c r="R146" s="25"/>
    </row>
    <row r="147" spans="1:18" s="62" customFormat="1" ht="189.75" customHeight="1">
      <c r="A147" s="23">
        <v>119</v>
      </c>
      <c r="B147" s="25">
        <v>19</v>
      </c>
      <c r="C147" s="25" t="s">
        <v>252</v>
      </c>
      <c r="D147" s="24" t="s">
        <v>433</v>
      </c>
      <c r="E147" s="24" t="s">
        <v>434</v>
      </c>
      <c r="F147" s="24" t="s">
        <v>435</v>
      </c>
      <c r="G147" s="24" t="s">
        <v>436</v>
      </c>
      <c r="H147" s="25" t="s">
        <v>266</v>
      </c>
      <c r="I147" s="24"/>
      <c r="J147" s="25" t="s">
        <v>234</v>
      </c>
      <c r="K147" s="28">
        <v>60</v>
      </c>
      <c r="L147" s="29">
        <v>2767.86</v>
      </c>
      <c r="M147" s="29">
        <f t="shared" si="10"/>
        <v>166071.6</v>
      </c>
      <c r="N147" s="29">
        <f t="shared" si="11"/>
        <v>186000.19200000001</v>
      </c>
      <c r="O147" s="25" t="s">
        <v>437</v>
      </c>
      <c r="P147" s="25" t="s">
        <v>267</v>
      </c>
      <c r="Q147" s="25" t="s">
        <v>132</v>
      </c>
      <c r="R147" s="25"/>
    </row>
    <row r="148" spans="1:18" s="62" customFormat="1" ht="184.5" customHeight="1">
      <c r="A148" s="23">
        <v>120</v>
      </c>
      <c r="B148" s="25">
        <v>20</v>
      </c>
      <c r="C148" s="25" t="s">
        <v>252</v>
      </c>
      <c r="D148" s="24" t="s">
        <v>438</v>
      </c>
      <c r="E148" s="24" t="s">
        <v>439</v>
      </c>
      <c r="F148" s="24" t="s">
        <v>440</v>
      </c>
      <c r="G148" s="24" t="s">
        <v>441</v>
      </c>
      <c r="H148" s="25" t="s">
        <v>266</v>
      </c>
      <c r="I148" s="24"/>
      <c r="J148" s="25" t="s">
        <v>442</v>
      </c>
      <c r="K148" s="28">
        <v>30</v>
      </c>
      <c r="L148" s="29">
        <v>2767.86</v>
      </c>
      <c r="M148" s="29">
        <f t="shared" si="10"/>
        <v>83035.8</v>
      </c>
      <c r="N148" s="29">
        <f t="shared" si="11"/>
        <v>93000.096000000005</v>
      </c>
      <c r="O148" s="25" t="s">
        <v>437</v>
      </c>
      <c r="P148" s="25" t="s">
        <v>267</v>
      </c>
      <c r="Q148" s="25" t="s">
        <v>132</v>
      </c>
      <c r="R148" s="25"/>
    </row>
    <row r="149" spans="1:18" s="62" customFormat="1" ht="47.25" customHeight="1">
      <c r="A149" s="23">
        <v>121</v>
      </c>
      <c r="B149" s="25">
        <v>21</v>
      </c>
      <c r="C149" s="31" t="s">
        <v>33</v>
      </c>
      <c r="D149" s="30" t="s">
        <v>443</v>
      </c>
      <c r="E149" s="30" t="s">
        <v>444</v>
      </c>
      <c r="F149" s="30" t="s">
        <v>443</v>
      </c>
      <c r="G149" s="30" t="s">
        <v>444</v>
      </c>
      <c r="H149" s="25" t="s">
        <v>266</v>
      </c>
      <c r="I149" s="30"/>
      <c r="J149" s="25" t="s">
        <v>234</v>
      </c>
      <c r="K149" s="28">
        <v>4</v>
      </c>
      <c r="L149" s="29">
        <v>31249.999999999996</v>
      </c>
      <c r="M149" s="29">
        <f t="shared" si="10"/>
        <v>124999.99999999999</v>
      </c>
      <c r="N149" s="29">
        <f t="shared" si="11"/>
        <v>140000</v>
      </c>
      <c r="O149" s="25" t="s">
        <v>78</v>
      </c>
      <c r="P149" s="25" t="s">
        <v>267</v>
      </c>
      <c r="Q149" s="25" t="s">
        <v>132</v>
      </c>
      <c r="R149" s="25"/>
    </row>
    <row r="150" spans="1:18" s="62" customFormat="1" ht="54" customHeight="1">
      <c r="A150" s="23">
        <v>122</v>
      </c>
      <c r="B150" s="25">
        <v>22</v>
      </c>
      <c r="C150" s="31" t="s">
        <v>252</v>
      </c>
      <c r="D150" s="30" t="s">
        <v>445</v>
      </c>
      <c r="E150" s="30" t="s">
        <v>446</v>
      </c>
      <c r="F150" s="73" t="s">
        <v>447</v>
      </c>
      <c r="G150" s="74" t="s">
        <v>448</v>
      </c>
      <c r="H150" s="50" t="s">
        <v>266</v>
      </c>
      <c r="I150" s="30"/>
      <c r="J150" s="25" t="s">
        <v>449</v>
      </c>
      <c r="K150" s="28">
        <v>4000</v>
      </c>
      <c r="L150" s="29">
        <v>491.07</v>
      </c>
      <c r="M150" s="29">
        <f t="shared" si="10"/>
        <v>1964280</v>
      </c>
      <c r="N150" s="29">
        <f t="shared" si="11"/>
        <v>2199993.6</v>
      </c>
      <c r="O150" s="25" t="s">
        <v>303</v>
      </c>
      <c r="P150" s="25" t="s">
        <v>267</v>
      </c>
      <c r="Q150" s="25" t="s">
        <v>132</v>
      </c>
      <c r="R150" s="25"/>
    </row>
    <row r="151" spans="1:18" s="62" customFormat="1" ht="54" customHeight="1">
      <c r="A151" s="23">
        <v>123</v>
      </c>
      <c r="B151" s="25">
        <v>23</v>
      </c>
      <c r="C151" s="31" t="s">
        <v>252</v>
      </c>
      <c r="D151" s="30" t="s">
        <v>450</v>
      </c>
      <c r="E151" s="30" t="s">
        <v>451</v>
      </c>
      <c r="F151" s="30" t="s">
        <v>452</v>
      </c>
      <c r="G151" s="75" t="s">
        <v>453</v>
      </c>
      <c r="H151" s="25" t="s">
        <v>266</v>
      </c>
      <c r="I151" s="30"/>
      <c r="J151" s="25" t="s">
        <v>442</v>
      </c>
      <c r="K151" s="28">
        <v>20</v>
      </c>
      <c r="L151" s="29">
        <f>3571.43+500</f>
        <v>4071.43</v>
      </c>
      <c r="M151" s="29">
        <f t="shared" si="10"/>
        <v>81428.599999999991</v>
      </c>
      <c r="N151" s="29">
        <f t="shared" si="11"/>
        <v>91200.031999999992</v>
      </c>
      <c r="O151" s="25" t="s">
        <v>303</v>
      </c>
      <c r="P151" s="25" t="s">
        <v>267</v>
      </c>
      <c r="Q151" s="25" t="s">
        <v>132</v>
      </c>
      <c r="R151" s="25"/>
    </row>
    <row r="152" spans="1:18" s="62" customFormat="1" ht="54" customHeight="1">
      <c r="A152" s="23">
        <v>124</v>
      </c>
      <c r="B152" s="25">
        <v>24</v>
      </c>
      <c r="C152" s="31" t="s">
        <v>252</v>
      </c>
      <c r="D152" s="30" t="s">
        <v>454</v>
      </c>
      <c r="E152" s="30" t="s">
        <v>455</v>
      </c>
      <c r="F152" s="30" t="s">
        <v>456</v>
      </c>
      <c r="G152" s="30" t="s">
        <v>457</v>
      </c>
      <c r="H152" s="25" t="s">
        <v>266</v>
      </c>
      <c r="I152" s="30"/>
      <c r="J152" s="25" t="s">
        <v>458</v>
      </c>
      <c r="K152" s="28">
        <v>20</v>
      </c>
      <c r="L152" s="29">
        <v>7857.14</v>
      </c>
      <c r="M152" s="29">
        <f t="shared" si="10"/>
        <v>157142.80000000002</v>
      </c>
      <c r="N152" s="29">
        <f t="shared" si="11"/>
        <v>175999.93600000005</v>
      </c>
      <c r="O152" s="25" t="s">
        <v>303</v>
      </c>
      <c r="P152" s="25" t="s">
        <v>267</v>
      </c>
      <c r="Q152" s="25" t="s">
        <v>132</v>
      </c>
      <c r="R152" s="25"/>
    </row>
    <row r="153" spans="1:18" s="62" customFormat="1" ht="339.75" customHeight="1">
      <c r="A153" s="23">
        <v>125</v>
      </c>
      <c r="B153" s="25">
        <v>25</v>
      </c>
      <c r="C153" s="25" t="s">
        <v>252</v>
      </c>
      <c r="D153" s="24" t="s">
        <v>459</v>
      </c>
      <c r="E153" s="24" t="s">
        <v>460</v>
      </c>
      <c r="F153" s="76" t="s">
        <v>461</v>
      </c>
      <c r="G153" s="76" t="s">
        <v>462</v>
      </c>
      <c r="H153" s="25" t="s">
        <v>266</v>
      </c>
      <c r="I153" s="24"/>
      <c r="J153" s="25" t="s">
        <v>458</v>
      </c>
      <c r="K153" s="28">
        <v>16</v>
      </c>
      <c r="L153" s="29">
        <v>24300</v>
      </c>
      <c r="M153" s="29">
        <f t="shared" si="10"/>
        <v>388800</v>
      </c>
      <c r="N153" s="29">
        <f t="shared" si="11"/>
        <v>435456.00000000006</v>
      </c>
      <c r="O153" s="25" t="s">
        <v>303</v>
      </c>
      <c r="P153" s="25" t="s">
        <v>267</v>
      </c>
      <c r="Q153" s="25" t="s">
        <v>132</v>
      </c>
      <c r="R153" s="25"/>
    </row>
    <row r="154" spans="1:18" s="62" customFormat="1" ht="375.75" customHeight="1">
      <c r="A154" s="23">
        <v>126</v>
      </c>
      <c r="B154" s="25">
        <v>26</v>
      </c>
      <c r="C154" s="25" t="s">
        <v>252</v>
      </c>
      <c r="D154" s="24" t="s">
        <v>463</v>
      </c>
      <c r="E154" s="24" t="s">
        <v>464</v>
      </c>
      <c r="F154" s="76" t="s">
        <v>465</v>
      </c>
      <c r="G154" s="76" t="s">
        <v>466</v>
      </c>
      <c r="H154" s="25" t="s">
        <v>266</v>
      </c>
      <c r="I154" s="24"/>
      <c r="J154" s="25" t="s">
        <v>458</v>
      </c>
      <c r="K154" s="28">
        <v>16</v>
      </c>
      <c r="L154" s="29">
        <v>35000</v>
      </c>
      <c r="M154" s="29">
        <f t="shared" si="10"/>
        <v>560000</v>
      </c>
      <c r="N154" s="29">
        <f t="shared" si="11"/>
        <v>627200.00000000012</v>
      </c>
      <c r="O154" s="25" t="s">
        <v>92</v>
      </c>
      <c r="P154" s="25" t="s">
        <v>267</v>
      </c>
      <c r="Q154" s="25" t="s">
        <v>132</v>
      </c>
      <c r="R154" s="25"/>
    </row>
    <row r="155" spans="1:18" s="61" customFormat="1" ht="37.35" customHeight="1">
      <c r="A155" s="22"/>
      <c r="B155" s="63" t="s">
        <v>467</v>
      </c>
      <c r="C155" s="63"/>
      <c r="D155" s="77"/>
      <c r="E155" s="77"/>
      <c r="F155" s="77"/>
      <c r="G155" s="77"/>
      <c r="H155" s="63"/>
      <c r="I155" s="77"/>
      <c r="J155" s="63"/>
      <c r="K155" s="64"/>
      <c r="L155" s="60"/>
      <c r="M155" s="60">
        <f>SUM(M129:M154)</f>
        <v>7209882.459999999</v>
      </c>
      <c r="N155" s="60">
        <f>SUM(N129:N154)</f>
        <v>8075068.3551999992</v>
      </c>
      <c r="O155" s="63"/>
      <c r="P155" s="63">
        <v>8075096</v>
      </c>
      <c r="Q155" s="60"/>
      <c r="R155" s="63"/>
    </row>
    <row r="156" spans="1:18" s="1" customFormat="1" ht="48" customHeight="1">
      <c r="A156" s="397" t="s">
        <v>468</v>
      </c>
      <c r="B156" s="398"/>
      <c r="C156" s="398"/>
      <c r="D156" s="398"/>
      <c r="E156" s="398"/>
      <c r="F156" s="398"/>
      <c r="G156" s="398"/>
      <c r="H156" s="398"/>
      <c r="I156" s="398"/>
      <c r="J156" s="398"/>
      <c r="K156" s="398"/>
      <c r="L156" s="398"/>
      <c r="M156" s="398"/>
      <c r="N156" s="398"/>
      <c r="O156" s="398"/>
      <c r="P156" s="25"/>
      <c r="Q156" s="25"/>
      <c r="R156" s="23"/>
    </row>
    <row r="157" spans="1:18" s="83" customFormat="1" ht="78.75" customHeight="1">
      <c r="A157" s="23">
        <v>127</v>
      </c>
      <c r="B157" s="25">
        <v>1</v>
      </c>
      <c r="C157" s="25" t="s">
        <v>33</v>
      </c>
      <c r="D157" s="408" t="s">
        <v>469</v>
      </c>
      <c r="E157" s="408" t="s">
        <v>470</v>
      </c>
      <c r="F157" s="78" t="s">
        <v>471</v>
      </c>
      <c r="G157" s="78" t="s">
        <v>472</v>
      </c>
      <c r="H157" s="79" t="s">
        <v>266</v>
      </c>
      <c r="I157" s="79"/>
      <c r="J157" s="25" t="s">
        <v>458</v>
      </c>
      <c r="K157" s="80">
        <v>1212</v>
      </c>
      <c r="L157" s="81">
        <v>1690</v>
      </c>
      <c r="M157" s="29">
        <f>K157*L157</f>
        <v>2048280</v>
      </c>
      <c r="N157" s="29">
        <f>M157</f>
        <v>2048280</v>
      </c>
      <c r="O157" s="79" t="s">
        <v>159</v>
      </c>
      <c r="P157" s="25" t="s">
        <v>31</v>
      </c>
      <c r="Q157" s="79" t="s">
        <v>32</v>
      </c>
      <c r="R157" s="82"/>
    </row>
    <row r="158" spans="1:18" s="83" customFormat="1" ht="78.75" customHeight="1">
      <c r="A158" s="23">
        <v>128</v>
      </c>
      <c r="B158" s="25">
        <v>2</v>
      </c>
      <c r="C158" s="25" t="s">
        <v>33</v>
      </c>
      <c r="D158" s="409"/>
      <c r="E158" s="409"/>
      <c r="F158" s="78" t="s">
        <v>473</v>
      </c>
      <c r="G158" s="78" t="s">
        <v>474</v>
      </c>
      <c r="H158" s="79" t="s">
        <v>266</v>
      </c>
      <c r="I158" s="79"/>
      <c r="J158" s="25" t="s">
        <v>458</v>
      </c>
      <c r="K158" s="80">
        <v>610</v>
      </c>
      <c r="L158" s="81">
        <v>1630</v>
      </c>
      <c r="M158" s="29">
        <f>K158*L158</f>
        <v>994300</v>
      </c>
      <c r="N158" s="29">
        <f>M158</f>
        <v>994300</v>
      </c>
      <c r="O158" s="79" t="s">
        <v>159</v>
      </c>
      <c r="P158" s="25" t="s">
        <v>31</v>
      </c>
      <c r="Q158" s="79" t="s">
        <v>32</v>
      </c>
      <c r="R158" s="82"/>
    </row>
    <row r="159" spans="1:18" s="83" customFormat="1" ht="82.5" customHeight="1">
      <c r="A159" s="23">
        <v>129</v>
      </c>
      <c r="B159" s="25">
        <v>3</v>
      </c>
      <c r="C159" s="25" t="s">
        <v>33</v>
      </c>
      <c r="D159" s="409"/>
      <c r="E159" s="409"/>
      <c r="F159" s="78" t="s">
        <v>475</v>
      </c>
      <c r="G159" s="78" t="s">
        <v>476</v>
      </c>
      <c r="H159" s="79" t="s">
        <v>266</v>
      </c>
      <c r="I159" s="79"/>
      <c r="J159" s="25" t="s">
        <v>458</v>
      </c>
      <c r="K159" s="80">
        <v>448</v>
      </c>
      <c r="L159" s="81">
        <v>3440</v>
      </c>
      <c r="M159" s="29">
        <f>K159*L159</f>
        <v>1541120</v>
      </c>
      <c r="N159" s="29">
        <f>M159</f>
        <v>1541120</v>
      </c>
      <c r="O159" s="79" t="s">
        <v>159</v>
      </c>
      <c r="P159" s="25" t="s">
        <v>31</v>
      </c>
      <c r="Q159" s="79" t="s">
        <v>32</v>
      </c>
      <c r="R159" s="82"/>
    </row>
    <row r="160" spans="1:18" s="83" customFormat="1" ht="78.75" customHeight="1">
      <c r="A160" s="23">
        <v>130</v>
      </c>
      <c r="B160" s="25">
        <v>4</v>
      </c>
      <c r="C160" s="25" t="s">
        <v>33</v>
      </c>
      <c r="D160" s="410"/>
      <c r="E160" s="410"/>
      <c r="F160" s="78" t="s">
        <v>477</v>
      </c>
      <c r="G160" s="78" t="s">
        <v>478</v>
      </c>
      <c r="H160" s="79" t="s">
        <v>266</v>
      </c>
      <c r="I160" s="79"/>
      <c r="J160" s="25" t="s">
        <v>458</v>
      </c>
      <c r="K160" s="80">
        <v>162</v>
      </c>
      <c r="L160" s="81">
        <v>3440</v>
      </c>
      <c r="M160" s="29">
        <f>K160*L160</f>
        <v>557280</v>
      </c>
      <c r="N160" s="29">
        <f>M160</f>
        <v>557280</v>
      </c>
      <c r="O160" s="79" t="s">
        <v>159</v>
      </c>
      <c r="P160" s="25" t="s">
        <v>31</v>
      </c>
      <c r="Q160" s="79" t="s">
        <v>32</v>
      </c>
      <c r="R160" s="82"/>
    </row>
    <row r="161" spans="1:18" s="83" customFormat="1" ht="36.75" customHeight="1">
      <c r="A161" s="23"/>
      <c r="B161" s="63" t="s">
        <v>467</v>
      </c>
      <c r="C161" s="25"/>
      <c r="D161" s="84"/>
      <c r="E161" s="84"/>
      <c r="F161" s="78"/>
      <c r="G161" s="78"/>
      <c r="H161" s="79"/>
      <c r="I161" s="79"/>
      <c r="J161" s="82"/>
      <c r="K161" s="80"/>
      <c r="L161" s="80"/>
      <c r="M161" s="60">
        <f>SUM(M157:M160)</f>
        <v>5140980</v>
      </c>
      <c r="N161" s="60">
        <f>SUM(N157:N160)</f>
        <v>5140980</v>
      </c>
      <c r="O161" s="79"/>
      <c r="P161" s="25"/>
      <c r="Q161" s="79"/>
      <c r="R161" s="82"/>
    </row>
    <row r="162" spans="1:18" s="83" customFormat="1" ht="42" customHeight="1">
      <c r="A162" s="397" t="s">
        <v>479</v>
      </c>
      <c r="B162" s="398"/>
      <c r="C162" s="398"/>
      <c r="D162" s="398"/>
      <c r="E162" s="398"/>
      <c r="F162" s="398"/>
      <c r="G162" s="398"/>
      <c r="H162" s="398"/>
      <c r="I162" s="398"/>
      <c r="J162" s="398"/>
      <c r="K162" s="398"/>
      <c r="L162" s="398"/>
      <c r="M162" s="398"/>
      <c r="N162" s="398"/>
      <c r="O162" s="398"/>
      <c r="P162" s="398"/>
      <c r="Q162" s="398"/>
      <c r="R162" s="399"/>
    </row>
    <row r="163" spans="1:18" s="62" customFormat="1" ht="57" customHeight="1">
      <c r="A163" s="23">
        <v>131</v>
      </c>
      <c r="B163" s="25">
        <v>1</v>
      </c>
      <c r="C163" s="25" t="s">
        <v>33</v>
      </c>
      <c r="D163" s="24" t="s">
        <v>480</v>
      </c>
      <c r="E163" s="24" t="s">
        <v>480</v>
      </c>
      <c r="F163" s="24" t="s">
        <v>480</v>
      </c>
      <c r="G163" s="24" t="s">
        <v>480</v>
      </c>
      <c r="H163" s="25" t="s">
        <v>266</v>
      </c>
      <c r="I163" s="24"/>
      <c r="J163" s="25" t="s">
        <v>234</v>
      </c>
      <c r="K163" s="28">
        <v>10</v>
      </c>
      <c r="L163" s="29">
        <v>4500</v>
      </c>
      <c r="M163" s="29">
        <f t="shared" ref="M163:M196" si="12">K163*L163</f>
        <v>45000</v>
      </c>
      <c r="N163" s="29">
        <f t="shared" ref="N163:N196" si="13">M163</f>
        <v>45000</v>
      </c>
      <c r="O163" s="25" t="s">
        <v>147</v>
      </c>
      <c r="P163" s="25" t="s">
        <v>267</v>
      </c>
      <c r="Q163" s="25" t="s">
        <v>32</v>
      </c>
      <c r="R163" s="25"/>
    </row>
    <row r="164" spans="1:18" s="62" customFormat="1" ht="52.5" customHeight="1">
      <c r="A164" s="23">
        <v>132</v>
      </c>
      <c r="B164" s="25">
        <v>2</v>
      </c>
      <c r="C164" s="25" t="s">
        <v>33</v>
      </c>
      <c r="D164" s="24" t="s">
        <v>481</v>
      </c>
      <c r="E164" s="24" t="s">
        <v>481</v>
      </c>
      <c r="F164" s="24" t="s">
        <v>482</v>
      </c>
      <c r="G164" s="24" t="s">
        <v>483</v>
      </c>
      <c r="H164" s="25" t="s">
        <v>266</v>
      </c>
      <c r="I164" s="24"/>
      <c r="J164" s="25" t="s">
        <v>234</v>
      </c>
      <c r="K164" s="28">
        <v>150</v>
      </c>
      <c r="L164" s="29">
        <v>855</v>
      </c>
      <c r="M164" s="29">
        <f t="shared" si="12"/>
        <v>128250</v>
      </c>
      <c r="N164" s="29">
        <f t="shared" si="13"/>
        <v>128250</v>
      </c>
      <c r="O164" s="25" t="s">
        <v>147</v>
      </c>
      <c r="P164" s="25" t="s">
        <v>267</v>
      </c>
      <c r="Q164" s="25" t="s">
        <v>32</v>
      </c>
      <c r="R164" s="25"/>
    </row>
    <row r="165" spans="1:18" s="62" customFormat="1" ht="57" customHeight="1">
      <c r="A165" s="23">
        <v>133</v>
      </c>
      <c r="B165" s="25">
        <v>3</v>
      </c>
      <c r="C165" s="25" t="s">
        <v>33</v>
      </c>
      <c r="D165" s="24" t="s">
        <v>481</v>
      </c>
      <c r="E165" s="24" t="s">
        <v>481</v>
      </c>
      <c r="F165" s="24" t="s">
        <v>484</v>
      </c>
      <c r="G165" s="24" t="s">
        <v>484</v>
      </c>
      <c r="H165" s="25" t="s">
        <v>266</v>
      </c>
      <c r="I165" s="24"/>
      <c r="J165" s="25" t="s">
        <v>234</v>
      </c>
      <c r="K165" s="28">
        <v>100</v>
      </c>
      <c r="L165" s="29">
        <v>60</v>
      </c>
      <c r="M165" s="29">
        <f t="shared" si="12"/>
        <v>6000</v>
      </c>
      <c r="N165" s="29">
        <f t="shared" si="13"/>
        <v>6000</v>
      </c>
      <c r="O165" s="25" t="s">
        <v>147</v>
      </c>
      <c r="P165" s="25" t="s">
        <v>267</v>
      </c>
      <c r="Q165" s="25" t="s">
        <v>32</v>
      </c>
      <c r="R165" s="25"/>
    </row>
    <row r="166" spans="1:18" s="62" customFormat="1" ht="53.25" customHeight="1">
      <c r="A166" s="23">
        <v>134</v>
      </c>
      <c r="B166" s="25">
        <v>4</v>
      </c>
      <c r="C166" s="25" t="s">
        <v>33</v>
      </c>
      <c r="D166" s="24" t="s">
        <v>481</v>
      </c>
      <c r="E166" s="24" t="s">
        <v>481</v>
      </c>
      <c r="F166" s="24" t="s">
        <v>485</v>
      </c>
      <c r="G166" s="24" t="s">
        <v>485</v>
      </c>
      <c r="H166" s="25" t="s">
        <v>266</v>
      </c>
      <c r="I166" s="24"/>
      <c r="J166" s="25" t="s">
        <v>234</v>
      </c>
      <c r="K166" s="28">
        <v>200</v>
      </c>
      <c r="L166" s="29">
        <v>95</v>
      </c>
      <c r="M166" s="29">
        <f t="shared" si="12"/>
        <v>19000</v>
      </c>
      <c r="N166" s="29">
        <f t="shared" si="13"/>
        <v>19000</v>
      </c>
      <c r="O166" s="25" t="s">
        <v>147</v>
      </c>
      <c r="P166" s="25" t="s">
        <v>267</v>
      </c>
      <c r="Q166" s="25" t="s">
        <v>32</v>
      </c>
      <c r="R166" s="25"/>
    </row>
    <row r="167" spans="1:18" s="62" customFormat="1" ht="52.5" customHeight="1">
      <c r="A167" s="23">
        <v>135</v>
      </c>
      <c r="B167" s="25">
        <v>5</v>
      </c>
      <c r="C167" s="25" t="s">
        <v>33</v>
      </c>
      <c r="D167" s="24" t="s">
        <v>481</v>
      </c>
      <c r="E167" s="24" t="s">
        <v>481</v>
      </c>
      <c r="F167" s="24" t="s">
        <v>486</v>
      </c>
      <c r="G167" s="24" t="s">
        <v>486</v>
      </c>
      <c r="H167" s="25" t="s">
        <v>266</v>
      </c>
      <c r="I167" s="24"/>
      <c r="J167" s="25" t="s">
        <v>234</v>
      </c>
      <c r="K167" s="28">
        <v>30</v>
      </c>
      <c r="L167" s="29">
        <v>250</v>
      </c>
      <c r="M167" s="29">
        <f t="shared" si="12"/>
        <v>7500</v>
      </c>
      <c r="N167" s="29">
        <f t="shared" si="13"/>
        <v>7500</v>
      </c>
      <c r="O167" s="25" t="s">
        <v>147</v>
      </c>
      <c r="P167" s="25" t="s">
        <v>267</v>
      </c>
      <c r="Q167" s="25" t="s">
        <v>32</v>
      </c>
      <c r="R167" s="25"/>
    </row>
    <row r="168" spans="1:18" s="62" customFormat="1" ht="54.75" customHeight="1">
      <c r="A168" s="23">
        <v>136</v>
      </c>
      <c r="B168" s="25">
        <v>6</v>
      </c>
      <c r="C168" s="25" t="s">
        <v>33</v>
      </c>
      <c r="D168" s="24" t="s">
        <v>487</v>
      </c>
      <c r="E168" s="24" t="s">
        <v>488</v>
      </c>
      <c r="F168" s="24" t="s">
        <v>489</v>
      </c>
      <c r="G168" s="24" t="s">
        <v>490</v>
      </c>
      <c r="H168" s="25" t="s">
        <v>266</v>
      </c>
      <c r="I168" s="24"/>
      <c r="J168" s="25" t="s">
        <v>234</v>
      </c>
      <c r="K168" s="28">
        <v>2000</v>
      </c>
      <c r="L168" s="29">
        <v>15</v>
      </c>
      <c r="M168" s="29">
        <f t="shared" si="12"/>
        <v>30000</v>
      </c>
      <c r="N168" s="29">
        <f t="shared" si="13"/>
        <v>30000</v>
      </c>
      <c r="O168" s="25" t="s">
        <v>147</v>
      </c>
      <c r="P168" s="25" t="s">
        <v>267</v>
      </c>
      <c r="Q168" s="25" t="s">
        <v>32</v>
      </c>
      <c r="R168" s="25"/>
    </row>
    <row r="169" spans="1:18" s="62" customFormat="1" ht="51" customHeight="1">
      <c r="A169" s="23">
        <v>137</v>
      </c>
      <c r="B169" s="25">
        <v>7</v>
      </c>
      <c r="C169" s="25" t="s">
        <v>33</v>
      </c>
      <c r="D169" s="24" t="s">
        <v>491</v>
      </c>
      <c r="E169" s="24" t="s">
        <v>492</v>
      </c>
      <c r="F169" s="24" t="s">
        <v>493</v>
      </c>
      <c r="G169" s="24" t="s">
        <v>494</v>
      </c>
      <c r="H169" s="25" t="s">
        <v>266</v>
      </c>
      <c r="I169" s="24"/>
      <c r="J169" s="25" t="s">
        <v>234</v>
      </c>
      <c r="K169" s="28">
        <v>50</v>
      </c>
      <c r="L169" s="29">
        <v>1250</v>
      </c>
      <c r="M169" s="29">
        <f t="shared" si="12"/>
        <v>62500</v>
      </c>
      <c r="N169" s="29">
        <f t="shared" si="13"/>
        <v>62500</v>
      </c>
      <c r="O169" s="25" t="s">
        <v>147</v>
      </c>
      <c r="P169" s="25" t="s">
        <v>267</v>
      </c>
      <c r="Q169" s="25" t="s">
        <v>32</v>
      </c>
      <c r="R169" s="25"/>
    </row>
    <row r="170" spans="1:18" s="62" customFormat="1" ht="53.25" customHeight="1">
      <c r="A170" s="23">
        <v>138</v>
      </c>
      <c r="B170" s="25">
        <v>8</v>
      </c>
      <c r="C170" s="25" t="s">
        <v>33</v>
      </c>
      <c r="D170" s="24" t="s">
        <v>495</v>
      </c>
      <c r="E170" s="24" t="s">
        <v>496</v>
      </c>
      <c r="F170" s="24" t="s">
        <v>495</v>
      </c>
      <c r="G170" s="24" t="s">
        <v>496</v>
      </c>
      <c r="H170" s="25" t="s">
        <v>266</v>
      </c>
      <c r="I170" s="24"/>
      <c r="J170" s="25" t="s">
        <v>234</v>
      </c>
      <c r="K170" s="28">
        <v>20</v>
      </c>
      <c r="L170" s="29">
        <v>350</v>
      </c>
      <c r="M170" s="29">
        <f t="shared" si="12"/>
        <v>7000</v>
      </c>
      <c r="N170" s="29">
        <f t="shared" si="13"/>
        <v>7000</v>
      </c>
      <c r="O170" s="25" t="s">
        <v>147</v>
      </c>
      <c r="P170" s="25" t="s">
        <v>267</v>
      </c>
      <c r="Q170" s="25" t="s">
        <v>32</v>
      </c>
      <c r="R170" s="25"/>
    </row>
    <row r="171" spans="1:18" s="62" customFormat="1" ht="62.25" customHeight="1">
      <c r="A171" s="23">
        <v>139</v>
      </c>
      <c r="B171" s="25">
        <v>9</v>
      </c>
      <c r="C171" s="25" t="s">
        <v>33</v>
      </c>
      <c r="D171" s="24" t="s">
        <v>497</v>
      </c>
      <c r="E171" s="24" t="s">
        <v>498</v>
      </c>
      <c r="F171" s="24" t="s">
        <v>499</v>
      </c>
      <c r="G171" s="24" t="s">
        <v>500</v>
      </c>
      <c r="H171" s="25" t="s">
        <v>266</v>
      </c>
      <c r="I171" s="24"/>
      <c r="J171" s="25" t="s">
        <v>501</v>
      </c>
      <c r="K171" s="28">
        <v>5</v>
      </c>
      <c r="L171" s="29">
        <v>100</v>
      </c>
      <c r="M171" s="29">
        <f t="shared" si="12"/>
        <v>500</v>
      </c>
      <c r="N171" s="29">
        <f t="shared" si="13"/>
        <v>500</v>
      </c>
      <c r="O171" s="25" t="s">
        <v>147</v>
      </c>
      <c r="P171" s="25" t="s">
        <v>267</v>
      </c>
      <c r="Q171" s="25" t="s">
        <v>32</v>
      </c>
      <c r="R171" s="25"/>
    </row>
    <row r="172" spans="1:18" s="62" customFormat="1" ht="51" customHeight="1">
      <c r="A172" s="23">
        <v>140</v>
      </c>
      <c r="B172" s="25">
        <v>10</v>
      </c>
      <c r="C172" s="25" t="s">
        <v>33</v>
      </c>
      <c r="D172" s="24" t="s">
        <v>502</v>
      </c>
      <c r="E172" s="24" t="s">
        <v>503</v>
      </c>
      <c r="F172" s="24" t="s">
        <v>504</v>
      </c>
      <c r="G172" s="24" t="s">
        <v>505</v>
      </c>
      <c r="H172" s="25" t="s">
        <v>266</v>
      </c>
      <c r="I172" s="24"/>
      <c r="J172" s="25" t="s">
        <v>234</v>
      </c>
      <c r="K172" s="28">
        <v>50</v>
      </c>
      <c r="L172" s="29">
        <v>400</v>
      </c>
      <c r="M172" s="29">
        <f t="shared" si="12"/>
        <v>20000</v>
      </c>
      <c r="N172" s="29">
        <f t="shared" si="13"/>
        <v>20000</v>
      </c>
      <c r="O172" s="25" t="s">
        <v>147</v>
      </c>
      <c r="P172" s="25" t="s">
        <v>267</v>
      </c>
      <c r="Q172" s="25" t="s">
        <v>32</v>
      </c>
      <c r="R172" s="25"/>
    </row>
    <row r="173" spans="1:18" s="62" customFormat="1" ht="53.25" customHeight="1">
      <c r="A173" s="23">
        <v>141</v>
      </c>
      <c r="B173" s="25">
        <v>11</v>
      </c>
      <c r="C173" s="25" t="s">
        <v>33</v>
      </c>
      <c r="D173" s="24" t="s">
        <v>506</v>
      </c>
      <c r="E173" s="24" t="s">
        <v>507</v>
      </c>
      <c r="F173" s="24" t="s">
        <v>504</v>
      </c>
      <c r="G173" s="24" t="s">
        <v>505</v>
      </c>
      <c r="H173" s="25" t="s">
        <v>266</v>
      </c>
      <c r="I173" s="24"/>
      <c r="J173" s="25" t="s">
        <v>234</v>
      </c>
      <c r="K173" s="28">
        <v>50</v>
      </c>
      <c r="L173" s="29">
        <v>400</v>
      </c>
      <c r="M173" s="29">
        <f t="shared" si="12"/>
        <v>20000</v>
      </c>
      <c r="N173" s="29">
        <f t="shared" si="13"/>
        <v>20000</v>
      </c>
      <c r="O173" s="25" t="s">
        <v>147</v>
      </c>
      <c r="P173" s="25" t="s">
        <v>267</v>
      </c>
      <c r="Q173" s="25" t="s">
        <v>32</v>
      </c>
      <c r="R173" s="25"/>
    </row>
    <row r="174" spans="1:18" s="62" customFormat="1" ht="47.25" customHeight="1">
      <c r="A174" s="23">
        <v>142</v>
      </c>
      <c r="B174" s="25">
        <v>12</v>
      </c>
      <c r="C174" s="25" t="s">
        <v>33</v>
      </c>
      <c r="D174" s="24" t="s">
        <v>508</v>
      </c>
      <c r="E174" s="24" t="s">
        <v>508</v>
      </c>
      <c r="F174" s="24" t="s">
        <v>509</v>
      </c>
      <c r="G174" s="24" t="s">
        <v>510</v>
      </c>
      <c r="H174" s="25" t="s">
        <v>266</v>
      </c>
      <c r="I174" s="24"/>
      <c r="J174" s="25" t="s">
        <v>234</v>
      </c>
      <c r="K174" s="28">
        <v>50</v>
      </c>
      <c r="L174" s="29">
        <v>200</v>
      </c>
      <c r="M174" s="29">
        <f t="shared" si="12"/>
        <v>10000</v>
      </c>
      <c r="N174" s="29">
        <f t="shared" si="13"/>
        <v>10000</v>
      </c>
      <c r="O174" s="25" t="s">
        <v>147</v>
      </c>
      <c r="P174" s="25" t="s">
        <v>267</v>
      </c>
      <c r="Q174" s="25" t="s">
        <v>32</v>
      </c>
      <c r="R174" s="25"/>
    </row>
    <row r="175" spans="1:18" s="62" customFormat="1" ht="56.25" customHeight="1">
      <c r="A175" s="23">
        <v>143</v>
      </c>
      <c r="B175" s="25">
        <v>13</v>
      </c>
      <c r="C175" s="25" t="s">
        <v>33</v>
      </c>
      <c r="D175" s="24" t="s">
        <v>508</v>
      </c>
      <c r="E175" s="24" t="s">
        <v>508</v>
      </c>
      <c r="F175" s="24" t="s">
        <v>511</v>
      </c>
      <c r="G175" s="24" t="s">
        <v>512</v>
      </c>
      <c r="H175" s="25" t="s">
        <v>266</v>
      </c>
      <c r="I175" s="24"/>
      <c r="J175" s="25" t="s">
        <v>234</v>
      </c>
      <c r="K175" s="28">
        <v>20</v>
      </c>
      <c r="L175" s="29">
        <v>580</v>
      </c>
      <c r="M175" s="29">
        <f t="shared" si="12"/>
        <v>11600</v>
      </c>
      <c r="N175" s="29">
        <f t="shared" si="13"/>
        <v>11600</v>
      </c>
      <c r="O175" s="25" t="s">
        <v>147</v>
      </c>
      <c r="P175" s="25" t="s">
        <v>267</v>
      </c>
      <c r="Q175" s="25" t="s">
        <v>32</v>
      </c>
      <c r="R175" s="25"/>
    </row>
    <row r="176" spans="1:18" s="62" customFormat="1" ht="51" customHeight="1">
      <c r="A176" s="23">
        <v>144</v>
      </c>
      <c r="B176" s="25">
        <v>14</v>
      </c>
      <c r="C176" s="25" t="s">
        <v>33</v>
      </c>
      <c r="D176" s="24" t="s">
        <v>513</v>
      </c>
      <c r="E176" s="24" t="s">
        <v>513</v>
      </c>
      <c r="F176" s="24" t="s">
        <v>514</v>
      </c>
      <c r="G176" s="24" t="s">
        <v>515</v>
      </c>
      <c r="H176" s="25" t="s">
        <v>266</v>
      </c>
      <c r="I176" s="24"/>
      <c r="J176" s="25" t="s">
        <v>234</v>
      </c>
      <c r="K176" s="28">
        <v>2</v>
      </c>
      <c r="L176" s="29">
        <v>5995</v>
      </c>
      <c r="M176" s="29">
        <f t="shared" si="12"/>
        <v>11990</v>
      </c>
      <c r="N176" s="29">
        <f t="shared" si="13"/>
        <v>11990</v>
      </c>
      <c r="O176" s="25" t="s">
        <v>147</v>
      </c>
      <c r="P176" s="25" t="s">
        <v>267</v>
      </c>
      <c r="Q176" s="25" t="s">
        <v>32</v>
      </c>
      <c r="R176" s="25"/>
    </row>
    <row r="177" spans="1:18" s="62" customFormat="1" ht="75" customHeight="1">
      <c r="A177" s="23">
        <v>145</v>
      </c>
      <c r="B177" s="25">
        <v>15</v>
      </c>
      <c r="C177" s="25" t="s">
        <v>33</v>
      </c>
      <c r="D177" s="24" t="s">
        <v>516</v>
      </c>
      <c r="E177" s="24" t="s">
        <v>517</v>
      </c>
      <c r="F177" s="24" t="s">
        <v>518</v>
      </c>
      <c r="G177" s="24" t="s">
        <v>519</v>
      </c>
      <c r="H177" s="25" t="s">
        <v>266</v>
      </c>
      <c r="I177" s="24"/>
      <c r="J177" s="25" t="s">
        <v>302</v>
      </c>
      <c r="K177" s="28">
        <v>20</v>
      </c>
      <c r="L177" s="29">
        <v>900</v>
      </c>
      <c r="M177" s="29">
        <f t="shared" si="12"/>
        <v>18000</v>
      </c>
      <c r="N177" s="29">
        <f t="shared" si="13"/>
        <v>18000</v>
      </c>
      <c r="O177" s="25" t="s">
        <v>147</v>
      </c>
      <c r="P177" s="25" t="s">
        <v>267</v>
      </c>
      <c r="Q177" s="25" t="s">
        <v>32</v>
      </c>
      <c r="R177" s="25"/>
    </row>
    <row r="178" spans="1:18" s="62" customFormat="1" ht="54.75" customHeight="1">
      <c r="A178" s="23">
        <v>146</v>
      </c>
      <c r="B178" s="25">
        <v>16</v>
      </c>
      <c r="C178" s="25" t="s">
        <v>33</v>
      </c>
      <c r="D178" s="24" t="s">
        <v>520</v>
      </c>
      <c r="E178" s="24" t="s">
        <v>521</v>
      </c>
      <c r="F178" s="24" t="s">
        <v>522</v>
      </c>
      <c r="G178" s="24" t="s">
        <v>523</v>
      </c>
      <c r="H178" s="25" t="s">
        <v>266</v>
      </c>
      <c r="I178" s="24"/>
      <c r="J178" s="25" t="s">
        <v>524</v>
      </c>
      <c r="K178" s="28">
        <v>500</v>
      </c>
      <c r="L178" s="29">
        <v>285</v>
      </c>
      <c r="M178" s="29">
        <f t="shared" si="12"/>
        <v>142500</v>
      </c>
      <c r="N178" s="29">
        <f t="shared" si="13"/>
        <v>142500</v>
      </c>
      <c r="O178" s="25" t="s">
        <v>147</v>
      </c>
      <c r="P178" s="25" t="s">
        <v>267</v>
      </c>
      <c r="Q178" s="25" t="s">
        <v>32</v>
      </c>
      <c r="R178" s="25"/>
    </row>
    <row r="179" spans="1:18" s="62" customFormat="1" ht="53.25" customHeight="1">
      <c r="A179" s="23">
        <v>147</v>
      </c>
      <c r="B179" s="25">
        <v>17</v>
      </c>
      <c r="C179" s="25" t="s">
        <v>33</v>
      </c>
      <c r="D179" s="24" t="s">
        <v>525</v>
      </c>
      <c r="E179" s="24" t="s">
        <v>526</v>
      </c>
      <c r="F179" s="24" t="s">
        <v>527</v>
      </c>
      <c r="G179" s="24" t="s">
        <v>528</v>
      </c>
      <c r="H179" s="25" t="s">
        <v>266</v>
      </c>
      <c r="I179" s="24"/>
      <c r="J179" s="25" t="s">
        <v>234</v>
      </c>
      <c r="K179" s="28">
        <v>50</v>
      </c>
      <c r="L179" s="29">
        <v>369</v>
      </c>
      <c r="M179" s="29">
        <f t="shared" si="12"/>
        <v>18450</v>
      </c>
      <c r="N179" s="29">
        <f t="shared" si="13"/>
        <v>18450</v>
      </c>
      <c r="O179" s="25" t="s">
        <v>147</v>
      </c>
      <c r="P179" s="25" t="s">
        <v>267</v>
      </c>
      <c r="Q179" s="25" t="s">
        <v>32</v>
      </c>
      <c r="R179" s="25"/>
    </row>
    <row r="180" spans="1:18" s="62" customFormat="1" ht="54.75" customHeight="1">
      <c r="A180" s="23">
        <v>148</v>
      </c>
      <c r="B180" s="25">
        <v>18</v>
      </c>
      <c r="C180" s="25" t="s">
        <v>33</v>
      </c>
      <c r="D180" s="24" t="s">
        <v>529</v>
      </c>
      <c r="E180" s="24" t="s">
        <v>530</v>
      </c>
      <c r="F180" s="24" t="s">
        <v>531</v>
      </c>
      <c r="G180" s="24" t="s">
        <v>532</v>
      </c>
      <c r="H180" s="25" t="s">
        <v>266</v>
      </c>
      <c r="I180" s="24"/>
      <c r="J180" s="25" t="s">
        <v>533</v>
      </c>
      <c r="K180" s="28">
        <v>10</v>
      </c>
      <c r="L180" s="29">
        <v>252</v>
      </c>
      <c r="M180" s="29">
        <f t="shared" si="12"/>
        <v>2520</v>
      </c>
      <c r="N180" s="29">
        <f t="shared" si="13"/>
        <v>2520</v>
      </c>
      <c r="O180" s="25" t="s">
        <v>147</v>
      </c>
      <c r="P180" s="25" t="s">
        <v>267</v>
      </c>
      <c r="Q180" s="25" t="s">
        <v>32</v>
      </c>
      <c r="R180" s="25"/>
    </row>
    <row r="181" spans="1:18" s="62" customFormat="1" ht="47.25" customHeight="1">
      <c r="A181" s="23">
        <v>149</v>
      </c>
      <c r="B181" s="25">
        <v>19</v>
      </c>
      <c r="C181" s="25" t="s">
        <v>33</v>
      </c>
      <c r="D181" s="24" t="s">
        <v>534</v>
      </c>
      <c r="E181" s="24" t="s">
        <v>535</v>
      </c>
      <c r="F181" s="24" t="s">
        <v>536</v>
      </c>
      <c r="G181" s="24" t="s">
        <v>537</v>
      </c>
      <c r="H181" s="25" t="s">
        <v>266</v>
      </c>
      <c r="I181" s="24"/>
      <c r="J181" s="25" t="s">
        <v>234</v>
      </c>
      <c r="K181" s="28">
        <v>50</v>
      </c>
      <c r="L181" s="29">
        <v>20</v>
      </c>
      <c r="M181" s="29">
        <f t="shared" si="12"/>
        <v>1000</v>
      </c>
      <c r="N181" s="29">
        <f t="shared" si="13"/>
        <v>1000</v>
      </c>
      <c r="O181" s="25" t="s">
        <v>147</v>
      </c>
      <c r="P181" s="25" t="s">
        <v>267</v>
      </c>
      <c r="Q181" s="25" t="s">
        <v>32</v>
      </c>
      <c r="R181" s="25"/>
    </row>
    <row r="182" spans="1:18" s="62" customFormat="1" ht="47.25" customHeight="1">
      <c r="A182" s="23">
        <v>150</v>
      </c>
      <c r="B182" s="25">
        <v>20</v>
      </c>
      <c r="C182" s="25" t="s">
        <v>33</v>
      </c>
      <c r="D182" s="24" t="s">
        <v>538</v>
      </c>
      <c r="E182" s="24" t="s">
        <v>539</v>
      </c>
      <c r="F182" s="24" t="s">
        <v>540</v>
      </c>
      <c r="G182" s="24" t="s">
        <v>540</v>
      </c>
      <c r="H182" s="25" t="s">
        <v>266</v>
      </c>
      <c r="I182" s="24"/>
      <c r="J182" s="25" t="s">
        <v>234</v>
      </c>
      <c r="K182" s="28">
        <v>50</v>
      </c>
      <c r="L182" s="29">
        <v>400</v>
      </c>
      <c r="M182" s="29">
        <f t="shared" si="12"/>
        <v>20000</v>
      </c>
      <c r="N182" s="29">
        <f t="shared" si="13"/>
        <v>20000</v>
      </c>
      <c r="O182" s="25" t="s">
        <v>147</v>
      </c>
      <c r="P182" s="25" t="s">
        <v>267</v>
      </c>
      <c r="Q182" s="25" t="s">
        <v>32</v>
      </c>
      <c r="R182" s="25"/>
    </row>
    <row r="183" spans="1:18" s="62" customFormat="1" ht="54.75" customHeight="1">
      <c r="A183" s="23">
        <v>151</v>
      </c>
      <c r="B183" s="25">
        <v>21</v>
      </c>
      <c r="C183" s="25" t="s">
        <v>33</v>
      </c>
      <c r="D183" s="24" t="s">
        <v>541</v>
      </c>
      <c r="E183" s="24" t="s">
        <v>542</v>
      </c>
      <c r="F183" s="24" t="s">
        <v>543</v>
      </c>
      <c r="G183" s="24" t="s">
        <v>544</v>
      </c>
      <c r="H183" s="25" t="s">
        <v>266</v>
      </c>
      <c r="I183" s="24"/>
      <c r="J183" s="25" t="s">
        <v>533</v>
      </c>
      <c r="K183" s="28">
        <v>2</v>
      </c>
      <c r="L183" s="29">
        <v>5000</v>
      </c>
      <c r="M183" s="29">
        <f t="shared" si="12"/>
        <v>10000</v>
      </c>
      <c r="N183" s="29">
        <f t="shared" si="13"/>
        <v>10000</v>
      </c>
      <c r="O183" s="25" t="s">
        <v>147</v>
      </c>
      <c r="P183" s="25" t="s">
        <v>267</v>
      </c>
      <c r="Q183" s="25" t="s">
        <v>32</v>
      </c>
      <c r="R183" s="25"/>
    </row>
    <row r="184" spans="1:18" s="62" customFormat="1" ht="52.5" customHeight="1">
      <c r="A184" s="23">
        <v>152</v>
      </c>
      <c r="B184" s="25">
        <v>22</v>
      </c>
      <c r="C184" s="25" t="s">
        <v>33</v>
      </c>
      <c r="D184" s="24" t="s">
        <v>541</v>
      </c>
      <c r="E184" s="24" t="s">
        <v>542</v>
      </c>
      <c r="F184" s="24" t="s">
        <v>545</v>
      </c>
      <c r="G184" s="24" t="s">
        <v>546</v>
      </c>
      <c r="H184" s="25" t="s">
        <v>266</v>
      </c>
      <c r="I184" s="24"/>
      <c r="J184" s="25" t="s">
        <v>533</v>
      </c>
      <c r="K184" s="28">
        <v>2</v>
      </c>
      <c r="L184" s="29">
        <v>5000</v>
      </c>
      <c r="M184" s="29">
        <f t="shared" si="12"/>
        <v>10000</v>
      </c>
      <c r="N184" s="29">
        <f t="shared" si="13"/>
        <v>10000</v>
      </c>
      <c r="O184" s="25" t="s">
        <v>147</v>
      </c>
      <c r="P184" s="25" t="s">
        <v>267</v>
      </c>
      <c r="Q184" s="25" t="s">
        <v>32</v>
      </c>
      <c r="R184" s="25"/>
    </row>
    <row r="185" spans="1:18" s="62" customFormat="1" ht="53.25" customHeight="1">
      <c r="A185" s="23">
        <v>153</v>
      </c>
      <c r="B185" s="25">
        <v>23</v>
      </c>
      <c r="C185" s="25" t="s">
        <v>33</v>
      </c>
      <c r="D185" s="24" t="s">
        <v>541</v>
      </c>
      <c r="E185" s="24" t="s">
        <v>542</v>
      </c>
      <c r="F185" s="24" t="s">
        <v>547</v>
      </c>
      <c r="G185" s="24" t="s">
        <v>547</v>
      </c>
      <c r="H185" s="25" t="s">
        <v>266</v>
      </c>
      <c r="I185" s="24"/>
      <c r="J185" s="25" t="s">
        <v>533</v>
      </c>
      <c r="K185" s="28">
        <v>2</v>
      </c>
      <c r="L185" s="29">
        <v>5000</v>
      </c>
      <c r="M185" s="29">
        <f t="shared" si="12"/>
        <v>10000</v>
      </c>
      <c r="N185" s="29">
        <f t="shared" si="13"/>
        <v>10000</v>
      </c>
      <c r="O185" s="25" t="s">
        <v>147</v>
      </c>
      <c r="P185" s="25" t="s">
        <v>267</v>
      </c>
      <c r="Q185" s="25" t="s">
        <v>32</v>
      </c>
      <c r="R185" s="25"/>
    </row>
    <row r="186" spans="1:18" s="62" customFormat="1" ht="53.25" customHeight="1">
      <c r="A186" s="23">
        <v>154</v>
      </c>
      <c r="B186" s="25">
        <v>24</v>
      </c>
      <c r="C186" s="25" t="s">
        <v>33</v>
      </c>
      <c r="D186" s="24" t="s">
        <v>548</v>
      </c>
      <c r="E186" s="24" t="s">
        <v>549</v>
      </c>
      <c r="F186" s="24" t="s">
        <v>550</v>
      </c>
      <c r="G186" s="24" t="s">
        <v>550</v>
      </c>
      <c r="H186" s="25" t="s">
        <v>266</v>
      </c>
      <c r="I186" s="24"/>
      <c r="J186" s="25" t="s">
        <v>234</v>
      </c>
      <c r="K186" s="28">
        <v>200</v>
      </c>
      <c r="L186" s="29">
        <v>250</v>
      </c>
      <c r="M186" s="29">
        <f t="shared" si="12"/>
        <v>50000</v>
      </c>
      <c r="N186" s="29">
        <f t="shared" si="13"/>
        <v>50000</v>
      </c>
      <c r="O186" s="25" t="s">
        <v>147</v>
      </c>
      <c r="P186" s="25" t="s">
        <v>267</v>
      </c>
      <c r="Q186" s="25" t="s">
        <v>32</v>
      </c>
      <c r="R186" s="25"/>
    </row>
    <row r="187" spans="1:18" s="62" customFormat="1" ht="53.25" customHeight="1">
      <c r="A187" s="23">
        <v>155</v>
      </c>
      <c r="B187" s="25">
        <v>25</v>
      </c>
      <c r="C187" s="25" t="s">
        <v>33</v>
      </c>
      <c r="D187" s="24" t="s">
        <v>551</v>
      </c>
      <c r="E187" s="24" t="s">
        <v>552</v>
      </c>
      <c r="F187" s="24" t="s">
        <v>553</v>
      </c>
      <c r="G187" s="24" t="s">
        <v>554</v>
      </c>
      <c r="H187" s="25" t="s">
        <v>266</v>
      </c>
      <c r="I187" s="24"/>
      <c r="J187" s="25" t="s">
        <v>234</v>
      </c>
      <c r="K187" s="28">
        <v>1000</v>
      </c>
      <c r="L187" s="29">
        <v>200</v>
      </c>
      <c r="M187" s="29">
        <f t="shared" si="12"/>
        <v>200000</v>
      </c>
      <c r="N187" s="29">
        <f t="shared" si="13"/>
        <v>200000</v>
      </c>
      <c r="O187" s="25" t="s">
        <v>147</v>
      </c>
      <c r="P187" s="25" t="s">
        <v>267</v>
      </c>
      <c r="Q187" s="25" t="s">
        <v>32</v>
      </c>
      <c r="R187" s="25"/>
    </row>
    <row r="188" spans="1:18" s="62" customFormat="1" ht="67.5" customHeight="1">
      <c r="A188" s="23">
        <v>156</v>
      </c>
      <c r="B188" s="25">
        <v>26</v>
      </c>
      <c r="C188" s="25" t="s">
        <v>33</v>
      </c>
      <c r="D188" s="24" t="s">
        <v>555</v>
      </c>
      <c r="E188" s="24" t="s">
        <v>556</v>
      </c>
      <c r="F188" s="24" t="s">
        <v>557</v>
      </c>
      <c r="G188" s="24" t="s">
        <v>557</v>
      </c>
      <c r="H188" s="25" t="s">
        <v>266</v>
      </c>
      <c r="I188" s="24"/>
      <c r="J188" s="25" t="s">
        <v>449</v>
      </c>
      <c r="K188" s="28">
        <v>500</v>
      </c>
      <c r="L188" s="29">
        <v>1500</v>
      </c>
      <c r="M188" s="29">
        <f t="shared" si="12"/>
        <v>750000</v>
      </c>
      <c r="N188" s="29">
        <f t="shared" si="13"/>
        <v>750000</v>
      </c>
      <c r="O188" s="25" t="s">
        <v>78</v>
      </c>
      <c r="P188" s="25" t="s">
        <v>267</v>
      </c>
      <c r="Q188" s="25" t="s">
        <v>32</v>
      </c>
      <c r="R188" s="25"/>
    </row>
    <row r="189" spans="1:18" s="62" customFormat="1" ht="53.25" customHeight="1">
      <c r="A189" s="23">
        <v>157</v>
      </c>
      <c r="B189" s="25">
        <v>27</v>
      </c>
      <c r="C189" s="25" t="s">
        <v>33</v>
      </c>
      <c r="D189" s="24" t="s">
        <v>558</v>
      </c>
      <c r="E189" s="24" t="s">
        <v>559</v>
      </c>
      <c r="F189" s="24" t="s">
        <v>560</v>
      </c>
      <c r="G189" s="24" t="s">
        <v>560</v>
      </c>
      <c r="H189" s="25" t="s">
        <v>266</v>
      </c>
      <c r="I189" s="24"/>
      <c r="J189" s="25" t="s">
        <v>234</v>
      </c>
      <c r="K189" s="28">
        <v>60</v>
      </c>
      <c r="L189" s="29">
        <v>500</v>
      </c>
      <c r="M189" s="29">
        <f t="shared" si="12"/>
        <v>30000</v>
      </c>
      <c r="N189" s="29">
        <f t="shared" si="13"/>
        <v>30000</v>
      </c>
      <c r="O189" s="25" t="s">
        <v>78</v>
      </c>
      <c r="P189" s="25" t="s">
        <v>267</v>
      </c>
      <c r="Q189" s="25" t="s">
        <v>32</v>
      </c>
      <c r="R189" s="25"/>
    </row>
    <row r="190" spans="1:18" ht="47.25" customHeight="1">
      <c r="A190" s="23">
        <v>158</v>
      </c>
      <c r="B190" s="25">
        <v>28</v>
      </c>
      <c r="C190" s="25" t="s">
        <v>33</v>
      </c>
      <c r="D190" s="24" t="s">
        <v>561</v>
      </c>
      <c r="E190" s="24" t="s">
        <v>562</v>
      </c>
      <c r="F190" s="24" t="s">
        <v>563</v>
      </c>
      <c r="G190" s="24" t="s">
        <v>564</v>
      </c>
      <c r="H190" s="25" t="s">
        <v>266</v>
      </c>
      <c r="I190" s="24"/>
      <c r="J190" s="25" t="s">
        <v>234</v>
      </c>
      <c r="K190" s="28">
        <v>50</v>
      </c>
      <c r="L190" s="29">
        <v>540</v>
      </c>
      <c r="M190" s="29">
        <f t="shared" si="12"/>
        <v>27000</v>
      </c>
      <c r="N190" s="29">
        <f t="shared" si="13"/>
        <v>27000</v>
      </c>
      <c r="O190" s="25" t="s">
        <v>78</v>
      </c>
      <c r="P190" s="25" t="s">
        <v>267</v>
      </c>
      <c r="Q190" s="25" t="s">
        <v>32</v>
      </c>
      <c r="R190" s="25"/>
    </row>
    <row r="191" spans="1:18" s="62" customFormat="1" ht="51" customHeight="1">
      <c r="A191" s="23">
        <v>159</v>
      </c>
      <c r="B191" s="25">
        <v>29</v>
      </c>
      <c r="C191" s="25" t="s">
        <v>33</v>
      </c>
      <c r="D191" s="24" t="s">
        <v>565</v>
      </c>
      <c r="E191" s="24" t="s">
        <v>566</v>
      </c>
      <c r="F191" s="24" t="s">
        <v>567</v>
      </c>
      <c r="G191" s="24" t="s">
        <v>568</v>
      </c>
      <c r="H191" s="25" t="s">
        <v>266</v>
      </c>
      <c r="I191" s="24"/>
      <c r="J191" s="25" t="s">
        <v>302</v>
      </c>
      <c r="K191" s="28">
        <v>20</v>
      </c>
      <c r="L191" s="29">
        <v>360</v>
      </c>
      <c r="M191" s="29">
        <f t="shared" si="12"/>
        <v>7200</v>
      </c>
      <c r="N191" s="29">
        <f t="shared" si="13"/>
        <v>7200</v>
      </c>
      <c r="O191" s="25" t="s">
        <v>147</v>
      </c>
      <c r="P191" s="25" t="s">
        <v>267</v>
      </c>
      <c r="Q191" s="25" t="s">
        <v>32</v>
      </c>
      <c r="R191" s="25"/>
    </row>
    <row r="192" spans="1:18" s="62" customFormat="1" ht="53.25" customHeight="1">
      <c r="A192" s="23">
        <v>160</v>
      </c>
      <c r="B192" s="25">
        <v>30</v>
      </c>
      <c r="C192" s="31" t="s">
        <v>33</v>
      </c>
      <c r="D192" s="30" t="s">
        <v>569</v>
      </c>
      <c r="E192" s="30" t="s">
        <v>569</v>
      </c>
      <c r="F192" s="30" t="s">
        <v>570</v>
      </c>
      <c r="G192" s="30" t="s">
        <v>571</v>
      </c>
      <c r="H192" s="31" t="s">
        <v>266</v>
      </c>
      <c r="I192" s="30"/>
      <c r="J192" s="25" t="s">
        <v>234</v>
      </c>
      <c r="K192" s="28">
        <v>5000</v>
      </c>
      <c r="L192" s="29">
        <v>60</v>
      </c>
      <c r="M192" s="29">
        <f t="shared" si="12"/>
        <v>300000</v>
      </c>
      <c r="N192" s="29">
        <f t="shared" si="13"/>
        <v>300000</v>
      </c>
      <c r="O192" s="25" t="s">
        <v>147</v>
      </c>
      <c r="P192" s="25" t="s">
        <v>267</v>
      </c>
      <c r="Q192" s="25" t="s">
        <v>32</v>
      </c>
      <c r="R192" s="25"/>
    </row>
    <row r="193" spans="1:18" s="62" customFormat="1" ht="53.25" customHeight="1">
      <c r="A193" s="23">
        <v>161</v>
      </c>
      <c r="B193" s="25">
        <v>31</v>
      </c>
      <c r="C193" s="31" t="s">
        <v>252</v>
      </c>
      <c r="D193" s="30" t="s">
        <v>572</v>
      </c>
      <c r="E193" s="30" t="s">
        <v>573</v>
      </c>
      <c r="F193" s="30" t="s">
        <v>574</v>
      </c>
      <c r="G193" s="30" t="s">
        <v>575</v>
      </c>
      <c r="H193" s="31" t="s">
        <v>266</v>
      </c>
      <c r="I193" s="30"/>
      <c r="J193" s="85" t="s">
        <v>234</v>
      </c>
      <c r="K193" s="28">
        <v>100</v>
      </c>
      <c r="L193" s="29">
        <v>270</v>
      </c>
      <c r="M193" s="29">
        <f t="shared" si="12"/>
        <v>27000</v>
      </c>
      <c r="N193" s="29">
        <f t="shared" si="13"/>
        <v>27000</v>
      </c>
      <c r="O193" s="25" t="s">
        <v>437</v>
      </c>
      <c r="P193" s="25" t="s">
        <v>267</v>
      </c>
      <c r="Q193" s="25" t="s">
        <v>32</v>
      </c>
      <c r="R193" s="25"/>
    </row>
    <row r="194" spans="1:18" s="62" customFormat="1" ht="53.25" customHeight="1">
      <c r="A194" s="23">
        <v>162</v>
      </c>
      <c r="B194" s="25">
        <v>32</v>
      </c>
      <c r="C194" s="31" t="s">
        <v>252</v>
      </c>
      <c r="D194" s="30" t="s">
        <v>576</v>
      </c>
      <c r="E194" s="30" t="s">
        <v>577</v>
      </c>
      <c r="F194" s="30" t="s">
        <v>578</v>
      </c>
      <c r="G194" s="30" t="s">
        <v>579</v>
      </c>
      <c r="H194" s="31" t="s">
        <v>266</v>
      </c>
      <c r="I194" s="30"/>
      <c r="J194" s="31" t="s">
        <v>234</v>
      </c>
      <c r="K194" s="51">
        <v>300</v>
      </c>
      <c r="L194" s="29">
        <v>25</v>
      </c>
      <c r="M194" s="29">
        <f t="shared" si="12"/>
        <v>7500</v>
      </c>
      <c r="N194" s="29">
        <f t="shared" si="13"/>
        <v>7500</v>
      </c>
      <c r="O194" s="25" t="s">
        <v>437</v>
      </c>
      <c r="P194" s="25" t="s">
        <v>267</v>
      </c>
      <c r="Q194" s="25" t="s">
        <v>32</v>
      </c>
      <c r="R194" s="25"/>
    </row>
    <row r="195" spans="1:18" s="62" customFormat="1" ht="53.25" customHeight="1">
      <c r="A195" s="23">
        <v>163</v>
      </c>
      <c r="B195" s="25">
        <v>33</v>
      </c>
      <c r="C195" s="31" t="s">
        <v>252</v>
      </c>
      <c r="D195" s="30" t="s">
        <v>580</v>
      </c>
      <c r="E195" s="30" t="s">
        <v>581</v>
      </c>
      <c r="F195" s="30" t="s">
        <v>582</v>
      </c>
      <c r="G195" s="30" t="s">
        <v>583</v>
      </c>
      <c r="H195" s="31" t="s">
        <v>266</v>
      </c>
      <c r="I195" s="30"/>
      <c r="J195" s="31" t="s">
        <v>234</v>
      </c>
      <c r="K195" s="46">
        <v>50</v>
      </c>
      <c r="L195" s="52">
        <v>570</v>
      </c>
      <c r="M195" s="29">
        <f t="shared" si="12"/>
        <v>28500</v>
      </c>
      <c r="N195" s="29">
        <f t="shared" si="13"/>
        <v>28500</v>
      </c>
      <c r="O195" s="25" t="s">
        <v>147</v>
      </c>
      <c r="P195" s="25" t="s">
        <v>267</v>
      </c>
      <c r="Q195" s="25" t="s">
        <v>32</v>
      </c>
      <c r="R195" s="25"/>
    </row>
    <row r="196" spans="1:18" s="62" customFormat="1" ht="53.25" customHeight="1">
      <c r="A196" s="23">
        <v>164</v>
      </c>
      <c r="B196" s="25">
        <v>34</v>
      </c>
      <c r="C196" s="25" t="s">
        <v>252</v>
      </c>
      <c r="D196" s="24" t="s">
        <v>584</v>
      </c>
      <c r="E196" s="24" t="s">
        <v>585</v>
      </c>
      <c r="F196" s="24" t="s">
        <v>586</v>
      </c>
      <c r="G196" s="24" t="s">
        <v>587</v>
      </c>
      <c r="H196" s="25" t="s">
        <v>266</v>
      </c>
      <c r="I196" s="24"/>
      <c r="J196" s="25" t="s">
        <v>234</v>
      </c>
      <c r="K196" s="28">
        <v>50</v>
      </c>
      <c r="L196" s="29">
        <v>250</v>
      </c>
      <c r="M196" s="29">
        <f t="shared" si="12"/>
        <v>12500</v>
      </c>
      <c r="N196" s="29">
        <f t="shared" si="13"/>
        <v>12500</v>
      </c>
      <c r="O196" s="25" t="s">
        <v>147</v>
      </c>
      <c r="P196" s="25" t="s">
        <v>267</v>
      </c>
      <c r="Q196" s="25" t="s">
        <v>32</v>
      </c>
      <c r="R196" s="25"/>
    </row>
    <row r="197" spans="1:18" s="87" customFormat="1" ht="28.5" customHeight="1">
      <c r="A197" s="23"/>
      <c r="B197" s="435" t="s">
        <v>467</v>
      </c>
      <c r="C197" s="436"/>
      <c r="D197" s="436"/>
      <c r="E197" s="436"/>
      <c r="F197" s="436"/>
      <c r="G197" s="436"/>
      <c r="H197" s="437"/>
      <c r="I197" s="86"/>
      <c r="J197" s="56"/>
      <c r="K197" s="57"/>
      <c r="L197" s="58"/>
      <c r="M197" s="59">
        <f>SUM(M163:M196)</f>
        <v>2051510</v>
      </c>
      <c r="N197" s="59">
        <f>SUM(N163:N196)</f>
        <v>2051510</v>
      </c>
      <c r="O197" s="22"/>
      <c r="P197" s="82"/>
      <c r="Q197" s="63"/>
      <c r="R197" s="82"/>
    </row>
    <row r="198" spans="1:18" s="89" customFormat="1" ht="30.75" customHeight="1">
      <c r="A198" s="23"/>
      <c r="B198" s="438" t="s">
        <v>588</v>
      </c>
      <c r="C198" s="439"/>
      <c r="D198" s="439"/>
      <c r="E198" s="439"/>
      <c r="F198" s="439"/>
      <c r="G198" s="439"/>
      <c r="H198" s="439"/>
      <c r="I198" s="439"/>
      <c r="J198" s="439"/>
      <c r="K198" s="439"/>
      <c r="L198" s="439"/>
      <c r="M198" s="439"/>
      <c r="N198" s="439"/>
      <c r="O198" s="440"/>
      <c r="P198" s="88"/>
      <c r="Q198" s="25"/>
      <c r="R198" s="88"/>
    </row>
    <row r="199" spans="1:18" s="62" customFormat="1" ht="53.25" customHeight="1">
      <c r="A199" s="23">
        <v>165</v>
      </c>
      <c r="B199" s="25">
        <v>1</v>
      </c>
      <c r="C199" s="25" t="s">
        <v>33</v>
      </c>
      <c r="D199" s="24" t="s">
        <v>589</v>
      </c>
      <c r="E199" s="24" t="s">
        <v>589</v>
      </c>
      <c r="F199" s="24" t="s">
        <v>590</v>
      </c>
      <c r="G199" s="24" t="s">
        <v>590</v>
      </c>
      <c r="H199" s="25" t="s">
        <v>266</v>
      </c>
      <c r="I199" s="24"/>
      <c r="J199" s="25" t="s">
        <v>591</v>
      </c>
      <c r="K199" s="28">
        <v>200</v>
      </c>
      <c r="L199" s="29">
        <v>595</v>
      </c>
      <c r="M199" s="29">
        <f t="shared" ref="M199:M262" si="14">K199*L199</f>
        <v>119000</v>
      </c>
      <c r="N199" s="29">
        <f t="shared" ref="N199:N262" si="15">M199</f>
        <v>119000</v>
      </c>
      <c r="O199" s="25" t="s">
        <v>303</v>
      </c>
      <c r="P199" s="25" t="s">
        <v>267</v>
      </c>
      <c r="Q199" s="25" t="s">
        <v>32</v>
      </c>
      <c r="R199" s="25"/>
    </row>
    <row r="200" spans="1:18" s="62" customFormat="1" ht="56.25" customHeight="1">
      <c r="A200" s="23">
        <v>166</v>
      </c>
      <c r="B200" s="25">
        <v>2</v>
      </c>
      <c r="C200" s="25" t="s">
        <v>33</v>
      </c>
      <c r="D200" s="24" t="s">
        <v>589</v>
      </c>
      <c r="E200" s="24" t="s">
        <v>589</v>
      </c>
      <c r="F200" s="24" t="s">
        <v>592</v>
      </c>
      <c r="G200" s="24" t="s">
        <v>593</v>
      </c>
      <c r="H200" s="25" t="s">
        <v>266</v>
      </c>
      <c r="I200" s="24"/>
      <c r="J200" s="25" t="s">
        <v>591</v>
      </c>
      <c r="K200" s="28">
        <v>200</v>
      </c>
      <c r="L200" s="29">
        <v>150</v>
      </c>
      <c r="M200" s="29">
        <f t="shared" si="14"/>
        <v>30000</v>
      </c>
      <c r="N200" s="29">
        <f t="shared" si="15"/>
        <v>30000</v>
      </c>
      <c r="O200" s="25" t="s">
        <v>303</v>
      </c>
      <c r="P200" s="25" t="s">
        <v>267</v>
      </c>
      <c r="Q200" s="25" t="s">
        <v>32</v>
      </c>
      <c r="R200" s="25"/>
    </row>
    <row r="201" spans="1:18" s="62" customFormat="1" ht="56.25" customHeight="1">
      <c r="A201" s="23">
        <v>167</v>
      </c>
      <c r="B201" s="25">
        <v>3</v>
      </c>
      <c r="C201" s="25" t="s">
        <v>33</v>
      </c>
      <c r="D201" s="24" t="s">
        <v>594</v>
      </c>
      <c r="E201" s="24" t="s">
        <v>595</v>
      </c>
      <c r="F201" s="24" t="s">
        <v>596</v>
      </c>
      <c r="G201" s="24" t="s">
        <v>597</v>
      </c>
      <c r="H201" s="25" t="s">
        <v>266</v>
      </c>
      <c r="I201" s="24"/>
      <c r="J201" s="25" t="s">
        <v>598</v>
      </c>
      <c r="K201" s="28">
        <v>20</v>
      </c>
      <c r="L201" s="29">
        <v>200</v>
      </c>
      <c r="M201" s="29">
        <f t="shared" si="14"/>
        <v>4000</v>
      </c>
      <c r="N201" s="29">
        <f t="shared" si="15"/>
        <v>4000</v>
      </c>
      <c r="O201" s="25" t="s">
        <v>303</v>
      </c>
      <c r="P201" s="25" t="s">
        <v>267</v>
      </c>
      <c r="Q201" s="25" t="s">
        <v>32</v>
      </c>
      <c r="R201" s="25"/>
    </row>
    <row r="202" spans="1:18" s="62" customFormat="1" ht="54.75" customHeight="1">
      <c r="A202" s="23">
        <v>168</v>
      </c>
      <c r="B202" s="25">
        <v>4</v>
      </c>
      <c r="C202" s="25" t="s">
        <v>33</v>
      </c>
      <c r="D202" s="24" t="s">
        <v>594</v>
      </c>
      <c r="E202" s="24" t="s">
        <v>595</v>
      </c>
      <c r="F202" s="24" t="s">
        <v>599</v>
      </c>
      <c r="G202" s="24" t="s">
        <v>600</v>
      </c>
      <c r="H202" s="25" t="s">
        <v>266</v>
      </c>
      <c r="I202" s="24"/>
      <c r="J202" s="25" t="s">
        <v>598</v>
      </c>
      <c r="K202" s="28">
        <v>200</v>
      </c>
      <c r="L202" s="29">
        <v>630</v>
      </c>
      <c r="M202" s="29">
        <f t="shared" si="14"/>
        <v>126000</v>
      </c>
      <c r="N202" s="29">
        <f t="shared" si="15"/>
        <v>126000</v>
      </c>
      <c r="O202" s="25" t="s">
        <v>303</v>
      </c>
      <c r="P202" s="25" t="s">
        <v>267</v>
      </c>
      <c r="Q202" s="25" t="s">
        <v>32</v>
      </c>
      <c r="R202" s="25"/>
    </row>
    <row r="203" spans="1:18" s="62" customFormat="1" ht="52.5" customHeight="1">
      <c r="A203" s="23">
        <v>169</v>
      </c>
      <c r="B203" s="25">
        <v>5</v>
      </c>
      <c r="C203" s="25" t="s">
        <v>33</v>
      </c>
      <c r="D203" s="24" t="s">
        <v>594</v>
      </c>
      <c r="E203" s="24" t="s">
        <v>595</v>
      </c>
      <c r="F203" s="24" t="s">
        <v>601</v>
      </c>
      <c r="G203" s="24" t="s">
        <v>602</v>
      </c>
      <c r="H203" s="25" t="s">
        <v>266</v>
      </c>
      <c r="I203" s="24"/>
      <c r="J203" s="25" t="s">
        <v>598</v>
      </c>
      <c r="K203" s="28">
        <v>215</v>
      </c>
      <c r="L203" s="29">
        <v>650</v>
      </c>
      <c r="M203" s="29">
        <f t="shared" si="14"/>
        <v>139750</v>
      </c>
      <c r="N203" s="29">
        <f t="shared" si="15"/>
        <v>139750</v>
      </c>
      <c r="O203" s="25" t="s">
        <v>303</v>
      </c>
      <c r="P203" s="25" t="s">
        <v>267</v>
      </c>
      <c r="Q203" s="25" t="s">
        <v>32</v>
      </c>
      <c r="R203" s="25"/>
    </row>
    <row r="204" spans="1:18" s="62" customFormat="1" ht="53.25" customHeight="1">
      <c r="A204" s="23">
        <v>170</v>
      </c>
      <c r="B204" s="25">
        <v>6</v>
      </c>
      <c r="C204" s="25" t="s">
        <v>33</v>
      </c>
      <c r="D204" s="24" t="s">
        <v>603</v>
      </c>
      <c r="E204" s="24" t="s">
        <v>604</v>
      </c>
      <c r="F204" s="24" t="s">
        <v>605</v>
      </c>
      <c r="G204" s="24" t="s">
        <v>606</v>
      </c>
      <c r="H204" s="25" t="s">
        <v>266</v>
      </c>
      <c r="I204" s="24"/>
      <c r="J204" s="25" t="s">
        <v>234</v>
      </c>
      <c r="K204" s="28">
        <v>100</v>
      </c>
      <c r="L204" s="29">
        <v>140</v>
      </c>
      <c r="M204" s="29">
        <f t="shared" si="14"/>
        <v>14000</v>
      </c>
      <c r="N204" s="29">
        <f t="shared" si="15"/>
        <v>14000</v>
      </c>
      <c r="O204" s="25" t="s">
        <v>303</v>
      </c>
      <c r="P204" s="25" t="s">
        <v>267</v>
      </c>
      <c r="Q204" s="25" t="s">
        <v>32</v>
      </c>
      <c r="R204" s="25"/>
    </row>
    <row r="205" spans="1:18" s="62" customFormat="1" ht="56.25" customHeight="1">
      <c r="A205" s="23">
        <v>171</v>
      </c>
      <c r="B205" s="25">
        <v>7</v>
      </c>
      <c r="C205" s="25" t="s">
        <v>33</v>
      </c>
      <c r="D205" s="24" t="s">
        <v>607</v>
      </c>
      <c r="E205" s="24" t="s">
        <v>608</v>
      </c>
      <c r="F205" s="24" t="s">
        <v>609</v>
      </c>
      <c r="G205" s="24" t="s">
        <v>610</v>
      </c>
      <c r="H205" s="25" t="s">
        <v>266</v>
      </c>
      <c r="I205" s="24"/>
      <c r="J205" s="25" t="s">
        <v>611</v>
      </c>
      <c r="K205" s="28">
        <v>200</v>
      </c>
      <c r="L205" s="29">
        <v>190</v>
      </c>
      <c r="M205" s="29">
        <f t="shared" si="14"/>
        <v>38000</v>
      </c>
      <c r="N205" s="29">
        <f t="shared" si="15"/>
        <v>38000</v>
      </c>
      <c r="O205" s="25" t="s">
        <v>147</v>
      </c>
      <c r="P205" s="25" t="s">
        <v>267</v>
      </c>
      <c r="Q205" s="25" t="s">
        <v>32</v>
      </c>
      <c r="R205" s="25"/>
    </row>
    <row r="206" spans="1:18" s="62" customFormat="1" ht="56.25" customHeight="1">
      <c r="A206" s="23">
        <v>172</v>
      </c>
      <c r="B206" s="25">
        <v>8</v>
      </c>
      <c r="C206" s="25" t="s">
        <v>33</v>
      </c>
      <c r="D206" s="24" t="s">
        <v>612</v>
      </c>
      <c r="E206" s="24" t="s">
        <v>612</v>
      </c>
      <c r="F206" s="24" t="s">
        <v>613</v>
      </c>
      <c r="G206" s="24" t="s">
        <v>614</v>
      </c>
      <c r="H206" s="25" t="s">
        <v>266</v>
      </c>
      <c r="I206" s="24"/>
      <c r="J206" s="25" t="s">
        <v>234</v>
      </c>
      <c r="K206" s="28">
        <v>15</v>
      </c>
      <c r="L206" s="29">
        <v>200</v>
      </c>
      <c r="M206" s="29">
        <f t="shared" si="14"/>
        <v>3000</v>
      </c>
      <c r="N206" s="29">
        <f t="shared" si="15"/>
        <v>3000</v>
      </c>
      <c r="O206" s="25" t="s">
        <v>147</v>
      </c>
      <c r="P206" s="25" t="s">
        <v>267</v>
      </c>
      <c r="Q206" s="25" t="s">
        <v>32</v>
      </c>
      <c r="R206" s="25"/>
    </row>
    <row r="207" spans="1:18" s="62" customFormat="1" ht="54.75" customHeight="1">
      <c r="A207" s="23">
        <v>173</v>
      </c>
      <c r="B207" s="25">
        <v>9</v>
      </c>
      <c r="C207" s="25" t="s">
        <v>33</v>
      </c>
      <c r="D207" s="24" t="s">
        <v>615</v>
      </c>
      <c r="E207" s="24" t="s">
        <v>616</v>
      </c>
      <c r="F207" s="24" t="s">
        <v>617</v>
      </c>
      <c r="G207" s="24" t="s">
        <v>618</v>
      </c>
      <c r="H207" s="25" t="s">
        <v>266</v>
      </c>
      <c r="I207" s="24"/>
      <c r="J207" s="25" t="s">
        <v>611</v>
      </c>
      <c r="K207" s="28">
        <v>200</v>
      </c>
      <c r="L207" s="29">
        <v>980</v>
      </c>
      <c r="M207" s="29">
        <f t="shared" si="14"/>
        <v>196000</v>
      </c>
      <c r="N207" s="29">
        <f t="shared" si="15"/>
        <v>196000</v>
      </c>
      <c r="O207" s="25" t="s">
        <v>619</v>
      </c>
      <c r="P207" s="25" t="s">
        <v>267</v>
      </c>
      <c r="Q207" s="25" t="s">
        <v>32</v>
      </c>
      <c r="R207" s="25"/>
    </row>
    <row r="208" spans="1:18" s="62" customFormat="1" ht="58.5" customHeight="1">
      <c r="A208" s="23">
        <v>174</v>
      </c>
      <c r="B208" s="25">
        <v>10</v>
      </c>
      <c r="C208" s="25" t="s">
        <v>33</v>
      </c>
      <c r="D208" s="24" t="s">
        <v>620</v>
      </c>
      <c r="E208" s="24" t="s">
        <v>621</v>
      </c>
      <c r="F208" s="24" t="s">
        <v>622</v>
      </c>
      <c r="G208" s="24" t="s">
        <v>623</v>
      </c>
      <c r="H208" s="25" t="s">
        <v>266</v>
      </c>
      <c r="I208" s="24"/>
      <c r="J208" s="25" t="s">
        <v>611</v>
      </c>
      <c r="K208" s="28">
        <v>400</v>
      </c>
      <c r="L208" s="29">
        <v>500</v>
      </c>
      <c r="M208" s="29">
        <f t="shared" si="14"/>
        <v>200000</v>
      </c>
      <c r="N208" s="29">
        <f t="shared" si="15"/>
        <v>200000</v>
      </c>
      <c r="O208" s="25" t="s">
        <v>624</v>
      </c>
      <c r="P208" s="25" t="s">
        <v>267</v>
      </c>
      <c r="Q208" s="25" t="s">
        <v>32</v>
      </c>
      <c r="R208" s="25"/>
    </row>
    <row r="209" spans="1:18" s="62" customFormat="1" ht="47.25" customHeight="1">
      <c r="A209" s="23">
        <v>175</v>
      </c>
      <c r="B209" s="25">
        <v>11</v>
      </c>
      <c r="C209" s="25" t="s">
        <v>33</v>
      </c>
      <c r="D209" s="24" t="s">
        <v>625</v>
      </c>
      <c r="E209" s="24" t="s">
        <v>625</v>
      </c>
      <c r="F209" s="24" t="s">
        <v>626</v>
      </c>
      <c r="G209" s="24" t="s">
        <v>627</v>
      </c>
      <c r="H209" s="25" t="s">
        <v>266</v>
      </c>
      <c r="I209" s="24"/>
      <c r="J209" s="25" t="s">
        <v>591</v>
      </c>
      <c r="K209" s="28">
        <v>100</v>
      </c>
      <c r="L209" s="29">
        <v>3100</v>
      </c>
      <c r="M209" s="29">
        <f t="shared" si="14"/>
        <v>310000</v>
      </c>
      <c r="N209" s="29">
        <f t="shared" si="15"/>
        <v>310000</v>
      </c>
      <c r="O209" s="25" t="s">
        <v>71</v>
      </c>
      <c r="P209" s="25" t="s">
        <v>267</v>
      </c>
      <c r="Q209" s="25" t="s">
        <v>32</v>
      </c>
      <c r="R209" s="25"/>
    </row>
    <row r="210" spans="1:18" s="62" customFormat="1" ht="49.5" customHeight="1">
      <c r="A210" s="23">
        <v>176</v>
      </c>
      <c r="B210" s="25">
        <v>12</v>
      </c>
      <c r="C210" s="25" t="s">
        <v>33</v>
      </c>
      <c r="D210" s="24" t="s">
        <v>607</v>
      </c>
      <c r="E210" s="24" t="s">
        <v>608</v>
      </c>
      <c r="F210" s="24" t="s">
        <v>628</v>
      </c>
      <c r="G210" s="24" t="s">
        <v>629</v>
      </c>
      <c r="H210" s="25" t="s">
        <v>266</v>
      </c>
      <c r="I210" s="24"/>
      <c r="J210" s="25" t="s">
        <v>611</v>
      </c>
      <c r="K210" s="28">
        <v>75</v>
      </c>
      <c r="L210" s="29">
        <v>1100</v>
      </c>
      <c r="M210" s="29">
        <f t="shared" si="14"/>
        <v>82500</v>
      </c>
      <c r="N210" s="29">
        <f t="shared" si="15"/>
        <v>82500</v>
      </c>
      <c r="O210" s="25" t="s">
        <v>71</v>
      </c>
      <c r="P210" s="25" t="s">
        <v>267</v>
      </c>
      <c r="Q210" s="25" t="s">
        <v>32</v>
      </c>
      <c r="R210" s="25"/>
    </row>
    <row r="211" spans="1:18" s="62" customFormat="1" ht="67.5" customHeight="1">
      <c r="A211" s="23">
        <v>177</v>
      </c>
      <c r="B211" s="25">
        <v>13</v>
      </c>
      <c r="C211" s="25" t="s">
        <v>33</v>
      </c>
      <c r="D211" s="24" t="s">
        <v>630</v>
      </c>
      <c r="E211" s="24" t="s">
        <v>631</v>
      </c>
      <c r="F211" s="24" t="s">
        <v>632</v>
      </c>
      <c r="G211" s="24" t="s">
        <v>633</v>
      </c>
      <c r="H211" s="25" t="s">
        <v>266</v>
      </c>
      <c r="I211" s="24"/>
      <c r="J211" s="25" t="s">
        <v>234</v>
      </c>
      <c r="K211" s="28">
        <v>20</v>
      </c>
      <c r="L211" s="29">
        <v>450</v>
      </c>
      <c r="M211" s="29">
        <f t="shared" si="14"/>
        <v>9000</v>
      </c>
      <c r="N211" s="29">
        <f t="shared" si="15"/>
        <v>9000</v>
      </c>
      <c r="O211" s="25" t="s">
        <v>71</v>
      </c>
      <c r="P211" s="25" t="s">
        <v>267</v>
      </c>
      <c r="Q211" s="25" t="s">
        <v>32</v>
      </c>
      <c r="R211" s="25"/>
    </row>
    <row r="212" spans="1:18" s="62" customFormat="1" ht="57" customHeight="1">
      <c r="A212" s="23">
        <v>178</v>
      </c>
      <c r="B212" s="25">
        <v>14</v>
      </c>
      <c r="C212" s="25" t="s">
        <v>33</v>
      </c>
      <c r="D212" s="24" t="s">
        <v>634</v>
      </c>
      <c r="E212" s="24" t="s">
        <v>635</v>
      </c>
      <c r="F212" s="24" t="s">
        <v>636</v>
      </c>
      <c r="G212" s="24" t="s">
        <v>637</v>
      </c>
      <c r="H212" s="25" t="s">
        <v>266</v>
      </c>
      <c r="I212" s="24"/>
      <c r="J212" s="25" t="s">
        <v>234</v>
      </c>
      <c r="K212" s="28">
        <v>30</v>
      </c>
      <c r="L212" s="29">
        <v>700</v>
      </c>
      <c r="M212" s="29">
        <f t="shared" si="14"/>
        <v>21000</v>
      </c>
      <c r="N212" s="29">
        <f t="shared" si="15"/>
        <v>21000</v>
      </c>
      <c r="O212" s="25" t="s">
        <v>71</v>
      </c>
      <c r="P212" s="25" t="s">
        <v>267</v>
      </c>
      <c r="Q212" s="25" t="s">
        <v>32</v>
      </c>
      <c r="R212" s="25"/>
    </row>
    <row r="213" spans="1:18" s="62" customFormat="1" ht="54.75" customHeight="1">
      <c r="A213" s="23">
        <v>179</v>
      </c>
      <c r="B213" s="25">
        <v>15</v>
      </c>
      <c r="C213" s="25" t="s">
        <v>33</v>
      </c>
      <c r="D213" s="24" t="s">
        <v>638</v>
      </c>
      <c r="E213" s="24" t="s">
        <v>639</v>
      </c>
      <c r="F213" s="24" t="s">
        <v>640</v>
      </c>
      <c r="G213" s="24" t="s">
        <v>641</v>
      </c>
      <c r="H213" s="25" t="s">
        <v>266</v>
      </c>
      <c r="I213" s="24"/>
      <c r="J213" s="25" t="s">
        <v>234</v>
      </c>
      <c r="K213" s="28">
        <v>20</v>
      </c>
      <c r="L213" s="29">
        <v>450</v>
      </c>
      <c r="M213" s="29">
        <f t="shared" si="14"/>
        <v>9000</v>
      </c>
      <c r="N213" s="29">
        <f t="shared" si="15"/>
        <v>9000</v>
      </c>
      <c r="O213" s="25" t="s">
        <v>71</v>
      </c>
      <c r="P213" s="25" t="s">
        <v>267</v>
      </c>
      <c r="Q213" s="25" t="s">
        <v>32</v>
      </c>
      <c r="R213" s="25"/>
    </row>
    <row r="214" spans="1:18" s="62" customFormat="1" ht="59.25" customHeight="1">
      <c r="A214" s="23">
        <v>180</v>
      </c>
      <c r="B214" s="25">
        <v>16</v>
      </c>
      <c r="C214" s="25" t="s">
        <v>33</v>
      </c>
      <c r="D214" s="24" t="s">
        <v>642</v>
      </c>
      <c r="E214" s="24" t="s">
        <v>643</v>
      </c>
      <c r="F214" s="24" t="s">
        <v>644</v>
      </c>
      <c r="G214" s="24" t="s">
        <v>644</v>
      </c>
      <c r="H214" s="25" t="s">
        <v>266</v>
      </c>
      <c r="I214" s="24"/>
      <c r="J214" s="25" t="s">
        <v>234</v>
      </c>
      <c r="K214" s="28">
        <v>10</v>
      </c>
      <c r="L214" s="29">
        <v>700</v>
      </c>
      <c r="M214" s="29">
        <f t="shared" si="14"/>
        <v>7000</v>
      </c>
      <c r="N214" s="29">
        <f t="shared" si="15"/>
        <v>7000</v>
      </c>
      <c r="O214" s="25" t="s">
        <v>71</v>
      </c>
      <c r="P214" s="25" t="s">
        <v>267</v>
      </c>
      <c r="Q214" s="25" t="s">
        <v>32</v>
      </c>
      <c r="R214" s="25"/>
    </row>
    <row r="215" spans="1:18" s="62" customFormat="1" ht="57" customHeight="1">
      <c r="A215" s="23">
        <v>181</v>
      </c>
      <c r="B215" s="25">
        <v>17</v>
      </c>
      <c r="C215" s="25" t="s">
        <v>33</v>
      </c>
      <c r="D215" s="24" t="s">
        <v>642</v>
      </c>
      <c r="E215" s="24" t="s">
        <v>643</v>
      </c>
      <c r="F215" s="24" t="s">
        <v>645</v>
      </c>
      <c r="G215" s="24" t="s">
        <v>645</v>
      </c>
      <c r="H215" s="25" t="s">
        <v>266</v>
      </c>
      <c r="I215" s="24"/>
      <c r="J215" s="25" t="s">
        <v>234</v>
      </c>
      <c r="K215" s="28">
        <v>20</v>
      </c>
      <c r="L215" s="29">
        <v>1500</v>
      </c>
      <c r="M215" s="29">
        <f t="shared" si="14"/>
        <v>30000</v>
      </c>
      <c r="N215" s="29">
        <f t="shared" si="15"/>
        <v>30000</v>
      </c>
      <c r="O215" s="25" t="s">
        <v>619</v>
      </c>
      <c r="P215" s="25" t="s">
        <v>267</v>
      </c>
      <c r="Q215" s="25" t="s">
        <v>32</v>
      </c>
      <c r="R215" s="25"/>
    </row>
    <row r="216" spans="1:18" s="62" customFormat="1" ht="97.5" customHeight="1">
      <c r="A216" s="23">
        <v>182</v>
      </c>
      <c r="B216" s="25">
        <v>18</v>
      </c>
      <c r="C216" s="25" t="s">
        <v>33</v>
      </c>
      <c r="D216" s="24" t="s">
        <v>646</v>
      </c>
      <c r="E216" s="24" t="s">
        <v>647</v>
      </c>
      <c r="F216" s="24" t="s">
        <v>648</v>
      </c>
      <c r="G216" s="24" t="s">
        <v>648</v>
      </c>
      <c r="H216" s="25" t="s">
        <v>266</v>
      </c>
      <c r="I216" s="24"/>
      <c r="J216" s="25" t="s">
        <v>234</v>
      </c>
      <c r="K216" s="28">
        <v>30</v>
      </c>
      <c r="L216" s="29">
        <v>3800</v>
      </c>
      <c r="M216" s="29">
        <f t="shared" si="14"/>
        <v>114000</v>
      </c>
      <c r="N216" s="29">
        <f t="shared" si="15"/>
        <v>114000</v>
      </c>
      <c r="O216" s="25" t="s">
        <v>71</v>
      </c>
      <c r="P216" s="25" t="s">
        <v>267</v>
      </c>
      <c r="Q216" s="25" t="s">
        <v>32</v>
      </c>
      <c r="R216" s="25"/>
    </row>
    <row r="217" spans="1:18" s="62" customFormat="1" ht="63.75" customHeight="1">
      <c r="A217" s="23">
        <v>183</v>
      </c>
      <c r="B217" s="25">
        <v>19</v>
      </c>
      <c r="C217" s="25" t="s">
        <v>252</v>
      </c>
      <c r="D217" s="24" t="s">
        <v>646</v>
      </c>
      <c r="E217" s="24" t="s">
        <v>647</v>
      </c>
      <c r="F217" s="24" t="s">
        <v>649</v>
      </c>
      <c r="G217" s="24" t="s">
        <v>650</v>
      </c>
      <c r="H217" s="25" t="s">
        <v>266</v>
      </c>
      <c r="I217" s="24"/>
      <c r="J217" s="25" t="s">
        <v>234</v>
      </c>
      <c r="K217" s="28">
        <v>15</v>
      </c>
      <c r="L217" s="29">
        <v>3000</v>
      </c>
      <c r="M217" s="29">
        <f t="shared" si="14"/>
        <v>45000</v>
      </c>
      <c r="N217" s="29">
        <f t="shared" si="15"/>
        <v>45000</v>
      </c>
      <c r="O217" s="25" t="s">
        <v>71</v>
      </c>
      <c r="P217" s="25" t="s">
        <v>267</v>
      </c>
      <c r="Q217" s="25" t="s">
        <v>32</v>
      </c>
      <c r="R217" s="25"/>
    </row>
    <row r="218" spans="1:18" s="62" customFormat="1" ht="67.5" customHeight="1">
      <c r="A218" s="23">
        <v>184</v>
      </c>
      <c r="B218" s="25">
        <v>20</v>
      </c>
      <c r="C218" s="25" t="s">
        <v>33</v>
      </c>
      <c r="D218" s="24" t="s">
        <v>651</v>
      </c>
      <c r="E218" s="24" t="s">
        <v>652</v>
      </c>
      <c r="F218" s="24" t="s">
        <v>653</v>
      </c>
      <c r="G218" s="24" t="s">
        <v>654</v>
      </c>
      <c r="H218" s="25" t="s">
        <v>266</v>
      </c>
      <c r="I218" s="24"/>
      <c r="J218" s="25" t="s">
        <v>234</v>
      </c>
      <c r="K218" s="28">
        <v>300</v>
      </c>
      <c r="L218" s="29">
        <v>700</v>
      </c>
      <c r="M218" s="29">
        <f t="shared" si="14"/>
        <v>210000</v>
      </c>
      <c r="N218" s="29">
        <f t="shared" si="15"/>
        <v>210000</v>
      </c>
      <c r="O218" s="25" t="s">
        <v>71</v>
      </c>
      <c r="P218" s="25" t="s">
        <v>267</v>
      </c>
      <c r="Q218" s="25" t="s">
        <v>32</v>
      </c>
      <c r="R218" s="25"/>
    </row>
    <row r="219" spans="1:18" s="62" customFormat="1" ht="57" customHeight="1">
      <c r="A219" s="23">
        <v>185</v>
      </c>
      <c r="B219" s="25">
        <v>21</v>
      </c>
      <c r="C219" s="25" t="s">
        <v>33</v>
      </c>
      <c r="D219" s="24" t="s">
        <v>630</v>
      </c>
      <c r="E219" s="24" t="s">
        <v>631</v>
      </c>
      <c r="F219" s="24" t="s">
        <v>655</v>
      </c>
      <c r="G219" s="24" t="s">
        <v>656</v>
      </c>
      <c r="H219" s="25" t="s">
        <v>266</v>
      </c>
      <c r="I219" s="24"/>
      <c r="J219" s="25" t="s">
        <v>234</v>
      </c>
      <c r="K219" s="28">
        <v>20</v>
      </c>
      <c r="L219" s="29">
        <v>450</v>
      </c>
      <c r="M219" s="29">
        <f t="shared" si="14"/>
        <v>9000</v>
      </c>
      <c r="N219" s="29">
        <f t="shared" si="15"/>
        <v>9000</v>
      </c>
      <c r="O219" s="25" t="s">
        <v>71</v>
      </c>
      <c r="P219" s="25" t="s">
        <v>267</v>
      </c>
      <c r="Q219" s="25" t="s">
        <v>32</v>
      </c>
      <c r="R219" s="25"/>
    </row>
    <row r="220" spans="1:18" s="62" customFormat="1" ht="66.75" customHeight="1">
      <c r="A220" s="23">
        <v>186</v>
      </c>
      <c r="B220" s="25">
        <v>22</v>
      </c>
      <c r="C220" s="25" t="s">
        <v>33</v>
      </c>
      <c r="D220" s="24" t="s">
        <v>657</v>
      </c>
      <c r="E220" s="24" t="s">
        <v>658</v>
      </c>
      <c r="F220" s="24" t="s">
        <v>659</v>
      </c>
      <c r="G220" s="24" t="s">
        <v>660</v>
      </c>
      <c r="H220" s="25" t="s">
        <v>266</v>
      </c>
      <c r="I220" s="24"/>
      <c r="J220" s="25" t="s">
        <v>661</v>
      </c>
      <c r="K220" s="28">
        <v>150</v>
      </c>
      <c r="L220" s="29">
        <v>55</v>
      </c>
      <c r="M220" s="29">
        <f t="shared" si="14"/>
        <v>8250</v>
      </c>
      <c r="N220" s="29">
        <f t="shared" si="15"/>
        <v>8250</v>
      </c>
      <c r="O220" s="25" t="s">
        <v>662</v>
      </c>
      <c r="P220" s="25" t="s">
        <v>267</v>
      </c>
      <c r="Q220" s="25" t="s">
        <v>32</v>
      </c>
      <c r="R220" s="25"/>
    </row>
    <row r="221" spans="1:18" s="62" customFormat="1" ht="60.75" customHeight="1">
      <c r="A221" s="23">
        <v>187</v>
      </c>
      <c r="B221" s="25">
        <v>23</v>
      </c>
      <c r="C221" s="25" t="s">
        <v>33</v>
      </c>
      <c r="D221" s="24" t="s">
        <v>607</v>
      </c>
      <c r="E221" s="24" t="s">
        <v>608</v>
      </c>
      <c r="F221" s="24" t="s">
        <v>663</v>
      </c>
      <c r="G221" s="24" t="s">
        <v>664</v>
      </c>
      <c r="H221" s="25" t="s">
        <v>266</v>
      </c>
      <c r="I221" s="24"/>
      <c r="J221" s="25" t="s">
        <v>234</v>
      </c>
      <c r="K221" s="28">
        <v>10</v>
      </c>
      <c r="L221" s="29">
        <v>1700</v>
      </c>
      <c r="M221" s="29">
        <f t="shared" si="14"/>
        <v>17000</v>
      </c>
      <c r="N221" s="29">
        <f t="shared" si="15"/>
        <v>17000</v>
      </c>
      <c r="O221" s="25" t="s">
        <v>619</v>
      </c>
      <c r="P221" s="25" t="s">
        <v>267</v>
      </c>
      <c r="Q221" s="25" t="s">
        <v>32</v>
      </c>
      <c r="R221" s="25"/>
    </row>
    <row r="222" spans="1:18" s="62" customFormat="1" ht="57" customHeight="1">
      <c r="A222" s="23">
        <v>188</v>
      </c>
      <c r="B222" s="25">
        <v>24</v>
      </c>
      <c r="C222" s="25" t="s">
        <v>33</v>
      </c>
      <c r="D222" s="24" t="s">
        <v>665</v>
      </c>
      <c r="E222" s="24" t="s">
        <v>666</v>
      </c>
      <c r="F222" s="24" t="s">
        <v>667</v>
      </c>
      <c r="G222" s="24" t="s">
        <v>667</v>
      </c>
      <c r="H222" s="25" t="s">
        <v>266</v>
      </c>
      <c r="I222" s="24"/>
      <c r="J222" s="25" t="s">
        <v>234</v>
      </c>
      <c r="K222" s="28">
        <v>6000</v>
      </c>
      <c r="L222" s="29">
        <v>12</v>
      </c>
      <c r="M222" s="29">
        <f t="shared" si="14"/>
        <v>72000</v>
      </c>
      <c r="N222" s="29">
        <f t="shared" si="15"/>
        <v>72000</v>
      </c>
      <c r="O222" s="25" t="s">
        <v>92</v>
      </c>
      <c r="P222" s="25" t="s">
        <v>267</v>
      </c>
      <c r="Q222" s="25" t="s">
        <v>32</v>
      </c>
      <c r="R222" s="25"/>
    </row>
    <row r="223" spans="1:18" s="62" customFormat="1" ht="47.25" customHeight="1">
      <c r="A223" s="23">
        <v>189</v>
      </c>
      <c r="B223" s="25">
        <v>25</v>
      </c>
      <c r="C223" s="25" t="s">
        <v>33</v>
      </c>
      <c r="D223" s="24" t="s">
        <v>607</v>
      </c>
      <c r="E223" s="24" t="s">
        <v>608</v>
      </c>
      <c r="F223" s="24" t="s">
        <v>668</v>
      </c>
      <c r="G223" s="24" t="s">
        <v>669</v>
      </c>
      <c r="H223" s="25" t="s">
        <v>266</v>
      </c>
      <c r="I223" s="24"/>
      <c r="J223" s="25" t="s">
        <v>234</v>
      </c>
      <c r="K223" s="28">
        <v>10</v>
      </c>
      <c r="L223" s="29">
        <v>1500</v>
      </c>
      <c r="M223" s="29">
        <f t="shared" si="14"/>
        <v>15000</v>
      </c>
      <c r="N223" s="29">
        <f t="shared" si="15"/>
        <v>15000</v>
      </c>
      <c r="O223" s="25" t="s">
        <v>619</v>
      </c>
      <c r="P223" s="25" t="s">
        <v>267</v>
      </c>
      <c r="Q223" s="25" t="s">
        <v>32</v>
      </c>
      <c r="R223" s="25"/>
    </row>
    <row r="224" spans="1:18" s="62" customFormat="1" ht="65.25" customHeight="1">
      <c r="A224" s="23">
        <v>190</v>
      </c>
      <c r="B224" s="25">
        <v>26</v>
      </c>
      <c r="C224" s="25" t="s">
        <v>33</v>
      </c>
      <c r="D224" s="24" t="s">
        <v>670</v>
      </c>
      <c r="E224" s="24" t="s">
        <v>671</v>
      </c>
      <c r="F224" s="24" t="s">
        <v>672</v>
      </c>
      <c r="G224" s="24" t="s">
        <v>673</v>
      </c>
      <c r="H224" s="25" t="s">
        <v>266</v>
      </c>
      <c r="I224" s="24"/>
      <c r="J224" s="25" t="s">
        <v>234</v>
      </c>
      <c r="K224" s="28">
        <v>100</v>
      </c>
      <c r="L224" s="29">
        <v>1512</v>
      </c>
      <c r="M224" s="29">
        <f t="shared" si="14"/>
        <v>151200</v>
      </c>
      <c r="N224" s="29">
        <f t="shared" si="15"/>
        <v>151200</v>
      </c>
      <c r="O224" s="25" t="s">
        <v>619</v>
      </c>
      <c r="P224" s="25" t="s">
        <v>267</v>
      </c>
      <c r="Q224" s="25" t="s">
        <v>32</v>
      </c>
      <c r="R224" s="25"/>
    </row>
    <row r="225" spans="1:18" s="62" customFormat="1" ht="70.5" customHeight="1">
      <c r="A225" s="23">
        <v>191</v>
      </c>
      <c r="B225" s="25">
        <v>27</v>
      </c>
      <c r="C225" s="25" t="s">
        <v>33</v>
      </c>
      <c r="D225" s="24" t="s">
        <v>603</v>
      </c>
      <c r="E225" s="24" t="s">
        <v>604</v>
      </c>
      <c r="F225" s="24" t="s">
        <v>674</v>
      </c>
      <c r="G225" s="24" t="s">
        <v>675</v>
      </c>
      <c r="H225" s="25" t="s">
        <v>266</v>
      </c>
      <c r="I225" s="24"/>
      <c r="J225" s="25" t="s">
        <v>598</v>
      </c>
      <c r="K225" s="28">
        <v>50</v>
      </c>
      <c r="L225" s="29">
        <v>450</v>
      </c>
      <c r="M225" s="29">
        <f t="shared" si="14"/>
        <v>22500</v>
      </c>
      <c r="N225" s="29">
        <f t="shared" si="15"/>
        <v>22500</v>
      </c>
      <c r="O225" s="25" t="s">
        <v>303</v>
      </c>
      <c r="P225" s="25" t="s">
        <v>267</v>
      </c>
      <c r="Q225" s="25" t="s">
        <v>32</v>
      </c>
      <c r="R225" s="25"/>
    </row>
    <row r="226" spans="1:18" s="62" customFormat="1" ht="111" customHeight="1">
      <c r="A226" s="23">
        <v>192</v>
      </c>
      <c r="B226" s="25">
        <v>28</v>
      </c>
      <c r="C226" s="25" t="s">
        <v>33</v>
      </c>
      <c r="D226" s="24" t="s">
        <v>651</v>
      </c>
      <c r="E226" s="24" t="s">
        <v>652</v>
      </c>
      <c r="F226" s="24" t="s">
        <v>676</v>
      </c>
      <c r="G226" s="24" t="s">
        <v>677</v>
      </c>
      <c r="H226" s="25" t="s">
        <v>266</v>
      </c>
      <c r="I226" s="24"/>
      <c r="J226" s="25" t="s">
        <v>234</v>
      </c>
      <c r="K226" s="28">
        <v>200</v>
      </c>
      <c r="L226" s="29">
        <v>390</v>
      </c>
      <c r="M226" s="29">
        <f t="shared" si="14"/>
        <v>78000</v>
      </c>
      <c r="N226" s="29">
        <f t="shared" si="15"/>
        <v>78000</v>
      </c>
      <c r="O226" s="25" t="s">
        <v>619</v>
      </c>
      <c r="P226" s="25" t="s">
        <v>267</v>
      </c>
      <c r="Q226" s="25" t="s">
        <v>32</v>
      </c>
      <c r="R226" s="25"/>
    </row>
    <row r="227" spans="1:18" s="62" customFormat="1" ht="58.5" customHeight="1">
      <c r="A227" s="23">
        <v>193</v>
      </c>
      <c r="B227" s="25">
        <v>29</v>
      </c>
      <c r="C227" s="25" t="s">
        <v>33</v>
      </c>
      <c r="D227" s="24" t="s">
        <v>678</v>
      </c>
      <c r="E227" s="24" t="s">
        <v>679</v>
      </c>
      <c r="F227" s="24" t="s">
        <v>680</v>
      </c>
      <c r="G227" s="24" t="s">
        <v>681</v>
      </c>
      <c r="H227" s="25" t="s">
        <v>266</v>
      </c>
      <c r="I227" s="24"/>
      <c r="J227" s="25" t="s">
        <v>234</v>
      </c>
      <c r="K227" s="28">
        <v>40</v>
      </c>
      <c r="L227" s="29">
        <v>1500</v>
      </c>
      <c r="M227" s="29">
        <f t="shared" si="14"/>
        <v>60000</v>
      </c>
      <c r="N227" s="29">
        <f t="shared" si="15"/>
        <v>60000</v>
      </c>
      <c r="O227" s="25" t="s">
        <v>619</v>
      </c>
      <c r="P227" s="25" t="s">
        <v>267</v>
      </c>
      <c r="Q227" s="25" t="s">
        <v>32</v>
      </c>
      <c r="R227" s="25"/>
    </row>
    <row r="228" spans="1:18" s="62" customFormat="1" ht="76.5" customHeight="1">
      <c r="A228" s="23">
        <v>194</v>
      </c>
      <c r="B228" s="25">
        <v>30</v>
      </c>
      <c r="C228" s="25" t="s">
        <v>33</v>
      </c>
      <c r="D228" s="24" t="s">
        <v>682</v>
      </c>
      <c r="E228" s="24" t="s">
        <v>683</v>
      </c>
      <c r="F228" s="24" t="s">
        <v>684</v>
      </c>
      <c r="G228" s="24" t="s">
        <v>685</v>
      </c>
      <c r="H228" s="25" t="s">
        <v>266</v>
      </c>
      <c r="I228" s="24"/>
      <c r="J228" s="25" t="s">
        <v>234</v>
      </c>
      <c r="K228" s="28">
        <v>1</v>
      </c>
      <c r="L228" s="29">
        <v>3000</v>
      </c>
      <c r="M228" s="29">
        <f t="shared" si="14"/>
        <v>3000</v>
      </c>
      <c r="N228" s="29">
        <f t="shared" si="15"/>
        <v>3000</v>
      </c>
      <c r="O228" s="25" t="s">
        <v>619</v>
      </c>
      <c r="P228" s="25" t="s">
        <v>267</v>
      </c>
      <c r="Q228" s="25" t="s">
        <v>32</v>
      </c>
      <c r="R228" s="25"/>
    </row>
    <row r="229" spans="1:18" s="62" customFormat="1" ht="47.25" customHeight="1">
      <c r="A229" s="23">
        <v>195</v>
      </c>
      <c r="B229" s="25">
        <v>31</v>
      </c>
      <c r="C229" s="25" t="s">
        <v>33</v>
      </c>
      <c r="D229" s="24" t="s">
        <v>686</v>
      </c>
      <c r="E229" s="24" t="s">
        <v>687</v>
      </c>
      <c r="F229" s="24" t="s">
        <v>688</v>
      </c>
      <c r="G229" s="24" t="s">
        <v>689</v>
      </c>
      <c r="H229" s="25" t="s">
        <v>266</v>
      </c>
      <c r="I229" s="24"/>
      <c r="J229" s="25" t="s">
        <v>234</v>
      </c>
      <c r="K229" s="28">
        <v>40</v>
      </c>
      <c r="L229" s="29">
        <v>2900</v>
      </c>
      <c r="M229" s="29">
        <f t="shared" si="14"/>
        <v>116000</v>
      </c>
      <c r="N229" s="29">
        <f t="shared" si="15"/>
        <v>116000</v>
      </c>
      <c r="O229" s="25" t="s">
        <v>619</v>
      </c>
      <c r="P229" s="25" t="s">
        <v>267</v>
      </c>
      <c r="Q229" s="25" t="s">
        <v>32</v>
      </c>
      <c r="R229" s="25"/>
    </row>
    <row r="230" spans="1:18" s="62" customFormat="1" ht="68.25" customHeight="1">
      <c r="A230" s="23">
        <v>196</v>
      </c>
      <c r="B230" s="25">
        <v>32</v>
      </c>
      <c r="C230" s="25" t="s">
        <v>33</v>
      </c>
      <c r="D230" s="24" t="s">
        <v>690</v>
      </c>
      <c r="E230" s="24" t="s">
        <v>690</v>
      </c>
      <c r="F230" s="24" t="s">
        <v>691</v>
      </c>
      <c r="G230" s="24" t="s">
        <v>692</v>
      </c>
      <c r="H230" s="25" t="s">
        <v>266</v>
      </c>
      <c r="I230" s="24"/>
      <c r="J230" s="25" t="s">
        <v>234</v>
      </c>
      <c r="K230" s="28">
        <v>30</v>
      </c>
      <c r="L230" s="29">
        <v>300</v>
      </c>
      <c r="M230" s="29">
        <f t="shared" si="14"/>
        <v>9000</v>
      </c>
      <c r="N230" s="29">
        <f t="shared" si="15"/>
        <v>9000</v>
      </c>
      <c r="O230" s="25" t="s">
        <v>619</v>
      </c>
      <c r="P230" s="25" t="s">
        <v>267</v>
      </c>
      <c r="Q230" s="25" t="s">
        <v>32</v>
      </c>
      <c r="R230" s="25"/>
    </row>
    <row r="231" spans="1:18" s="62" customFormat="1" ht="56.25" customHeight="1">
      <c r="A231" s="23">
        <v>197</v>
      </c>
      <c r="B231" s="25">
        <v>33</v>
      </c>
      <c r="C231" s="25" t="s">
        <v>33</v>
      </c>
      <c r="D231" s="24" t="s">
        <v>693</v>
      </c>
      <c r="E231" s="24" t="s">
        <v>694</v>
      </c>
      <c r="F231" s="24" t="s">
        <v>695</v>
      </c>
      <c r="G231" s="24" t="s">
        <v>696</v>
      </c>
      <c r="H231" s="25" t="s">
        <v>266</v>
      </c>
      <c r="I231" s="24"/>
      <c r="J231" s="25" t="s">
        <v>234</v>
      </c>
      <c r="K231" s="28">
        <v>60</v>
      </c>
      <c r="L231" s="29">
        <v>6000</v>
      </c>
      <c r="M231" s="29">
        <f t="shared" si="14"/>
        <v>360000</v>
      </c>
      <c r="N231" s="29">
        <f t="shared" si="15"/>
        <v>360000</v>
      </c>
      <c r="O231" s="25" t="s">
        <v>619</v>
      </c>
      <c r="P231" s="25" t="s">
        <v>267</v>
      </c>
      <c r="Q231" s="25" t="s">
        <v>32</v>
      </c>
      <c r="R231" s="25"/>
    </row>
    <row r="232" spans="1:18" s="62" customFormat="1" ht="56.25" customHeight="1">
      <c r="A232" s="23">
        <v>198</v>
      </c>
      <c r="B232" s="25">
        <v>34</v>
      </c>
      <c r="C232" s="25" t="s">
        <v>33</v>
      </c>
      <c r="D232" s="24" t="s">
        <v>697</v>
      </c>
      <c r="E232" s="24" t="s">
        <v>698</v>
      </c>
      <c r="F232" s="24" t="s">
        <v>699</v>
      </c>
      <c r="G232" s="24" t="s">
        <v>700</v>
      </c>
      <c r="H232" s="25" t="s">
        <v>266</v>
      </c>
      <c r="I232" s="24"/>
      <c r="J232" s="25" t="s">
        <v>234</v>
      </c>
      <c r="K232" s="28">
        <v>3</v>
      </c>
      <c r="L232" s="29">
        <v>20000</v>
      </c>
      <c r="M232" s="29">
        <f t="shared" si="14"/>
        <v>60000</v>
      </c>
      <c r="N232" s="29">
        <f t="shared" si="15"/>
        <v>60000</v>
      </c>
      <c r="O232" s="25" t="s">
        <v>619</v>
      </c>
      <c r="P232" s="25" t="s">
        <v>267</v>
      </c>
      <c r="Q232" s="25" t="s">
        <v>32</v>
      </c>
      <c r="R232" s="25"/>
    </row>
    <row r="233" spans="1:18" s="62" customFormat="1" ht="54.75" customHeight="1">
      <c r="A233" s="23">
        <v>199</v>
      </c>
      <c r="B233" s="25">
        <v>35</v>
      </c>
      <c r="C233" s="25" t="s">
        <v>33</v>
      </c>
      <c r="D233" s="24" t="s">
        <v>701</v>
      </c>
      <c r="E233" s="24" t="s">
        <v>702</v>
      </c>
      <c r="F233" s="24" t="s">
        <v>703</v>
      </c>
      <c r="G233" s="24" t="s">
        <v>704</v>
      </c>
      <c r="H233" s="25" t="s">
        <v>266</v>
      </c>
      <c r="I233" s="24"/>
      <c r="J233" s="25" t="s">
        <v>234</v>
      </c>
      <c r="K233" s="28">
        <v>1</v>
      </c>
      <c r="L233" s="29">
        <v>2660</v>
      </c>
      <c r="M233" s="29">
        <f t="shared" si="14"/>
        <v>2660</v>
      </c>
      <c r="N233" s="29">
        <f t="shared" si="15"/>
        <v>2660</v>
      </c>
      <c r="O233" s="25" t="s">
        <v>619</v>
      </c>
      <c r="P233" s="25" t="s">
        <v>267</v>
      </c>
      <c r="Q233" s="25" t="s">
        <v>32</v>
      </c>
      <c r="R233" s="25"/>
    </row>
    <row r="234" spans="1:18" s="62" customFormat="1" ht="74.25" customHeight="1">
      <c r="A234" s="23">
        <v>200</v>
      </c>
      <c r="B234" s="25">
        <v>36</v>
      </c>
      <c r="C234" s="25" t="s">
        <v>33</v>
      </c>
      <c r="D234" s="24" t="s">
        <v>705</v>
      </c>
      <c r="E234" s="24" t="s">
        <v>705</v>
      </c>
      <c r="F234" s="24" t="s">
        <v>706</v>
      </c>
      <c r="G234" s="24" t="s">
        <v>707</v>
      </c>
      <c r="H234" s="25" t="s">
        <v>266</v>
      </c>
      <c r="I234" s="24"/>
      <c r="J234" s="25" t="s">
        <v>234</v>
      </c>
      <c r="K234" s="28">
        <v>40</v>
      </c>
      <c r="L234" s="29">
        <v>2300</v>
      </c>
      <c r="M234" s="29">
        <f t="shared" si="14"/>
        <v>92000</v>
      </c>
      <c r="N234" s="29">
        <f t="shared" si="15"/>
        <v>92000</v>
      </c>
      <c r="O234" s="25" t="s">
        <v>619</v>
      </c>
      <c r="P234" s="25" t="s">
        <v>267</v>
      </c>
      <c r="Q234" s="25" t="s">
        <v>32</v>
      </c>
      <c r="R234" s="25"/>
    </row>
    <row r="235" spans="1:18" s="62" customFormat="1" ht="80.25" customHeight="1">
      <c r="A235" s="23">
        <v>201</v>
      </c>
      <c r="B235" s="25">
        <v>37</v>
      </c>
      <c r="C235" s="25" t="s">
        <v>33</v>
      </c>
      <c r="D235" s="24" t="s">
        <v>708</v>
      </c>
      <c r="E235" s="24" t="s">
        <v>709</v>
      </c>
      <c r="F235" s="24" t="s">
        <v>710</v>
      </c>
      <c r="G235" s="24" t="s">
        <v>711</v>
      </c>
      <c r="H235" s="25" t="s">
        <v>266</v>
      </c>
      <c r="I235" s="24"/>
      <c r="J235" s="25" t="s">
        <v>234</v>
      </c>
      <c r="K235" s="28">
        <v>40</v>
      </c>
      <c r="L235" s="29">
        <v>1100</v>
      </c>
      <c r="M235" s="29">
        <f t="shared" si="14"/>
        <v>44000</v>
      </c>
      <c r="N235" s="29">
        <f t="shared" si="15"/>
        <v>44000</v>
      </c>
      <c r="O235" s="25" t="s">
        <v>67</v>
      </c>
      <c r="P235" s="25" t="s">
        <v>267</v>
      </c>
      <c r="Q235" s="25" t="s">
        <v>32</v>
      </c>
      <c r="R235" s="25"/>
    </row>
    <row r="236" spans="1:18" s="62" customFormat="1" ht="102.75" customHeight="1">
      <c r="A236" s="23">
        <v>202</v>
      </c>
      <c r="B236" s="25">
        <v>38</v>
      </c>
      <c r="C236" s="25" t="s">
        <v>33</v>
      </c>
      <c r="D236" s="24" t="s">
        <v>712</v>
      </c>
      <c r="E236" s="24" t="s">
        <v>713</v>
      </c>
      <c r="F236" s="24" t="s">
        <v>714</v>
      </c>
      <c r="G236" s="24" t="s">
        <v>715</v>
      </c>
      <c r="H236" s="25" t="s">
        <v>266</v>
      </c>
      <c r="I236" s="24"/>
      <c r="J236" s="25" t="s">
        <v>234</v>
      </c>
      <c r="K236" s="28">
        <v>1</v>
      </c>
      <c r="L236" s="29">
        <v>46000</v>
      </c>
      <c r="M236" s="29">
        <f t="shared" si="14"/>
        <v>46000</v>
      </c>
      <c r="N236" s="29">
        <f t="shared" si="15"/>
        <v>46000</v>
      </c>
      <c r="O236" s="25" t="s">
        <v>619</v>
      </c>
      <c r="P236" s="25" t="s">
        <v>267</v>
      </c>
      <c r="Q236" s="25" t="s">
        <v>32</v>
      </c>
      <c r="R236" s="25"/>
    </row>
    <row r="237" spans="1:18" s="62" customFormat="1" ht="72" customHeight="1">
      <c r="A237" s="23">
        <v>203</v>
      </c>
      <c r="B237" s="25">
        <v>39</v>
      </c>
      <c r="C237" s="25" t="s">
        <v>33</v>
      </c>
      <c r="D237" s="24" t="s">
        <v>716</v>
      </c>
      <c r="E237" s="24" t="s">
        <v>717</v>
      </c>
      <c r="F237" s="24" t="s">
        <v>718</v>
      </c>
      <c r="G237" s="24" t="s">
        <v>719</v>
      </c>
      <c r="H237" s="25" t="s">
        <v>266</v>
      </c>
      <c r="I237" s="24"/>
      <c r="J237" s="25" t="s">
        <v>234</v>
      </c>
      <c r="K237" s="28">
        <v>40</v>
      </c>
      <c r="L237" s="29">
        <v>1392</v>
      </c>
      <c r="M237" s="29">
        <f t="shared" si="14"/>
        <v>55680</v>
      </c>
      <c r="N237" s="29">
        <f t="shared" si="15"/>
        <v>55680</v>
      </c>
      <c r="O237" s="25" t="s">
        <v>619</v>
      </c>
      <c r="P237" s="25" t="s">
        <v>267</v>
      </c>
      <c r="Q237" s="25" t="s">
        <v>32</v>
      </c>
      <c r="R237" s="25"/>
    </row>
    <row r="238" spans="1:18" s="62" customFormat="1" ht="47.25" customHeight="1">
      <c r="A238" s="23">
        <v>204</v>
      </c>
      <c r="B238" s="25">
        <v>40</v>
      </c>
      <c r="C238" s="25" t="s">
        <v>33</v>
      </c>
      <c r="D238" s="24" t="s">
        <v>720</v>
      </c>
      <c r="E238" s="24" t="s">
        <v>721</v>
      </c>
      <c r="F238" s="24" t="s">
        <v>722</v>
      </c>
      <c r="G238" s="24" t="s">
        <v>723</v>
      </c>
      <c r="H238" s="25" t="s">
        <v>266</v>
      </c>
      <c r="I238" s="24"/>
      <c r="J238" s="25" t="s">
        <v>234</v>
      </c>
      <c r="K238" s="28">
        <v>5</v>
      </c>
      <c r="L238" s="29">
        <v>2500</v>
      </c>
      <c r="M238" s="29">
        <f t="shared" si="14"/>
        <v>12500</v>
      </c>
      <c r="N238" s="29">
        <f t="shared" si="15"/>
        <v>12500</v>
      </c>
      <c r="O238" s="25" t="s">
        <v>619</v>
      </c>
      <c r="P238" s="25" t="s">
        <v>267</v>
      </c>
      <c r="Q238" s="25" t="s">
        <v>32</v>
      </c>
      <c r="R238" s="25"/>
    </row>
    <row r="239" spans="1:18" s="62" customFormat="1" ht="47.25" customHeight="1">
      <c r="A239" s="23">
        <v>205</v>
      </c>
      <c r="B239" s="25">
        <v>41</v>
      </c>
      <c r="C239" s="25" t="s">
        <v>33</v>
      </c>
      <c r="D239" s="24" t="s">
        <v>724</v>
      </c>
      <c r="E239" s="24" t="s">
        <v>725</v>
      </c>
      <c r="F239" s="24" t="s">
        <v>726</v>
      </c>
      <c r="G239" s="24" t="s">
        <v>727</v>
      </c>
      <c r="H239" s="25" t="s">
        <v>266</v>
      </c>
      <c r="I239" s="24"/>
      <c r="J239" s="25" t="s">
        <v>234</v>
      </c>
      <c r="K239" s="28">
        <v>12</v>
      </c>
      <c r="L239" s="29">
        <v>1200</v>
      </c>
      <c r="M239" s="29">
        <f t="shared" si="14"/>
        <v>14400</v>
      </c>
      <c r="N239" s="29">
        <f t="shared" si="15"/>
        <v>14400</v>
      </c>
      <c r="O239" s="25" t="s">
        <v>619</v>
      </c>
      <c r="P239" s="25" t="s">
        <v>267</v>
      </c>
      <c r="Q239" s="25" t="s">
        <v>32</v>
      </c>
      <c r="R239" s="25"/>
    </row>
    <row r="240" spans="1:18" s="62" customFormat="1" ht="47.25" customHeight="1">
      <c r="A240" s="23">
        <v>206</v>
      </c>
      <c r="B240" s="25">
        <v>42</v>
      </c>
      <c r="C240" s="25" t="s">
        <v>33</v>
      </c>
      <c r="D240" s="24" t="s">
        <v>728</v>
      </c>
      <c r="E240" s="24" t="s">
        <v>729</v>
      </c>
      <c r="F240" s="24" t="s">
        <v>730</v>
      </c>
      <c r="G240" s="24" t="s">
        <v>731</v>
      </c>
      <c r="H240" s="25" t="s">
        <v>266</v>
      </c>
      <c r="I240" s="24"/>
      <c r="J240" s="25" t="s">
        <v>234</v>
      </c>
      <c r="K240" s="28">
        <v>25</v>
      </c>
      <c r="L240" s="29">
        <v>4200</v>
      </c>
      <c r="M240" s="29">
        <f t="shared" si="14"/>
        <v>105000</v>
      </c>
      <c r="N240" s="29">
        <f t="shared" si="15"/>
        <v>105000</v>
      </c>
      <c r="O240" s="25" t="s">
        <v>619</v>
      </c>
      <c r="P240" s="25" t="s">
        <v>267</v>
      </c>
      <c r="Q240" s="25" t="s">
        <v>32</v>
      </c>
      <c r="R240" s="25"/>
    </row>
    <row r="241" spans="1:18" s="62" customFormat="1" ht="47.25" customHeight="1">
      <c r="A241" s="23">
        <v>207</v>
      </c>
      <c r="B241" s="25">
        <v>43</v>
      </c>
      <c r="C241" s="25" t="s">
        <v>33</v>
      </c>
      <c r="D241" s="24" t="s">
        <v>732</v>
      </c>
      <c r="E241" s="24" t="s">
        <v>732</v>
      </c>
      <c r="F241" s="24" t="s">
        <v>733</v>
      </c>
      <c r="G241" s="24" t="s">
        <v>734</v>
      </c>
      <c r="H241" s="25" t="s">
        <v>266</v>
      </c>
      <c r="I241" s="24"/>
      <c r="J241" s="25" t="s">
        <v>234</v>
      </c>
      <c r="K241" s="28">
        <v>10</v>
      </c>
      <c r="L241" s="29">
        <v>500</v>
      </c>
      <c r="M241" s="29">
        <f t="shared" si="14"/>
        <v>5000</v>
      </c>
      <c r="N241" s="29">
        <f t="shared" si="15"/>
        <v>5000</v>
      </c>
      <c r="O241" s="25" t="s">
        <v>619</v>
      </c>
      <c r="P241" s="25" t="s">
        <v>267</v>
      </c>
      <c r="Q241" s="25" t="s">
        <v>32</v>
      </c>
      <c r="R241" s="25"/>
    </row>
    <row r="242" spans="1:18" s="62" customFormat="1" ht="63.75" customHeight="1">
      <c r="A242" s="23">
        <v>208</v>
      </c>
      <c r="B242" s="25">
        <v>44</v>
      </c>
      <c r="C242" s="25" t="s">
        <v>33</v>
      </c>
      <c r="D242" s="24" t="s">
        <v>735</v>
      </c>
      <c r="E242" s="24" t="s">
        <v>735</v>
      </c>
      <c r="F242" s="24" t="s">
        <v>736</v>
      </c>
      <c r="G242" s="24" t="s">
        <v>737</v>
      </c>
      <c r="H242" s="25" t="s">
        <v>266</v>
      </c>
      <c r="I242" s="24"/>
      <c r="J242" s="25" t="s">
        <v>738</v>
      </c>
      <c r="K242" s="28">
        <v>1000</v>
      </c>
      <c r="L242" s="29">
        <v>500</v>
      </c>
      <c r="M242" s="29">
        <f t="shared" si="14"/>
        <v>500000</v>
      </c>
      <c r="N242" s="29">
        <f t="shared" si="15"/>
        <v>500000</v>
      </c>
      <c r="O242" s="25" t="s">
        <v>619</v>
      </c>
      <c r="P242" s="25" t="s">
        <v>267</v>
      </c>
      <c r="Q242" s="25" t="s">
        <v>32</v>
      </c>
      <c r="R242" s="25"/>
    </row>
    <row r="243" spans="1:18" s="62" customFormat="1" ht="84.75" customHeight="1">
      <c r="A243" s="23">
        <v>209</v>
      </c>
      <c r="B243" s="25">
        <v>45</v>
      </c>
      <c r="C243" s="25" t="s">
        <v>33</v>
      </c>
      <c r="D243" s="24" t="s">
        <v>739</v>
      </c>
      <c r="E243" s="24" t="s">
        <v>740</v>
      </c>
      <c r="F243" s="24" t="s">
        <v>741</v>
      </c>
      <c r="G243" s="24" t="s">
        <v>742</v>
      </c>
      <c r="H243" s="25" t="s">
        <v>266</v>
      </c>
      <c r="I243" s="24"/>
      <c r="J243" s="25" t="s">
        <v>234</v>
      </c>
      <c r="K243" s="28">
        <v>4</v>
      </c>
      <c r="L243" s="29">
        <v>7100</v>
      </c>
      <c r="M243" s="29">
        <f t="shared" si="14"/>
        <v>28400</v>
      </c>
      <c r="N243" s="29">
        <f t="shared" si="15"/>
        <v>28400</v>
      </c>
      <c r="O243" s="25" t="s">
        <v>619</v>
      </c>
      <c r="P243" s="25" t="s">
        <v>267</v>
      </c>
      <c r="Q243" s="25" t="s">
        <v>32</v>
      </c>
      <c r="R243" s="25"/>
    </row>
    <row r="244" spans="1:18" s="62" customFormat="1" ht="56.25" customHeight="1">
      <c r="A244" s="23">
        <v>210</v>
      </c>
      <c r="B244" s="25">
        <v>46</v>
      </c>
      <c r="C244" s="25" t="s">
        <v>33</v>
      </c>
      <c r="D244" s="24" t="s">
        <v>743</v>
      </c>
      <c r="E244" s="24" t="s">
        <v>744</v>
      </c>
      <c r="F244" s="24" t="s">
        <v>745</v>
      </c>
      <c r="G244" s="24" t="s">
        <v>746</v>
      </c>
      <c r="H244" s="25" t="s">
        <v>266</v>
      </c>
      <c r="I244" s="24"/>
      <c r="J244" s="25" t="s">
        <v>747</v>
      </c>
      <c r="K244" s="28">
        <v>300</v>
      </c>
      <c r="L244" s="29">
        <v>280</v>
      </c>
      <c r="M244" s="29">
        <f t="shared" si="14"/>
        <v>84000</v>
      </c>
      <c r="N244" s="29">
        <f t="shared" si="15"/>
        <v>84000</v>
      </c>
      <c r="O244" s="25" t="s">
        <v>147</v>
      </c>
      <c r="P244" s="25" t="s">
        <v>267</v>
      </c>
      <c r="Q244" s="25" t="s">
        <v>32</v>
      </c>
      <c r="R244" s="25"/>
    </row>
    <row r="245" spans="1:18" s="62" customFormat="1" ht="47.25" customHeight="1">
      <c r="A245" s="23">
        <v>211</v>
      </c>
      <c r="B245" s="25">
        <v>47</v>
      </c>
      <c r="C245" s="25" t="s">
        <v>33</v>
      </c>
      <c r="D245" s="24" t="s">
        <v>748</v>
      </c>
      <c r="E245" s="24" t="s">
        <v>749</v>
      </c>
      <c r="F245" s="24" t="s">
        <v>750</v>
      </c>
      <c r="G245" s="24" t="s">
        <v>750</v>
      </c>
      <c r="H245" s="25" t="s">
        <v>266</v>
      </c>
      <c r="I245" s="24"/>
      <c r="J245" s="25" t="s">
        <v>747</v>
      </c>
      <c r="K245" s="28">
        <v>150</v>
      </c>
      <c r="L245" s="29">
        <v>150</v>
      </c>
      <c r="M245" s="29">
        <f t="shared" si="14"/>
        <v>22500</v>
      </c>
      <c r="N245" s="29">
        <f t="shared" si="15"/>
        <v>22500</v>
      </c>
      <c r="O245" s="25" t="s">
        <v>147</v>
      </c>
      <c r="P245" s="25" t="s">
        <v>267</v>
      </c>
      <c r="Q245" s="25" t="s">
        <v>32</v>
      </c>
      <c r="R245" s="25"/>
    </row>
    <row r="246" spans="1:18" s="62" customFormat="1" ht="54.75" customHeight="1">
      <c r="A246" s="23">
        <v>212</v>
      </c>
      <c r="B246" s="25">
        <v>48</v>
      </c>
      <c r="C246" s="25" t="s">
        <v>33</v>
      </c>
      <c r="D246" s="24" t="s">
        <v>751</v>
      </c>
      <c r="E246" s="24" t="s">
        <v>752</v>
      </c>
      <c r="F246" s="24" t="s">
        <v>753</v>
      </c>
      <c r="G246" s="24" t="s">
        <v>754</v>
      </c>
      <c r="H246" s="25" t="s">
        <v>266</v>
      </c>
      <c r="I246" s="24"/>
      <c r="J246" s="25" t="s">
        <v>234</v>
      </c>
      <c r="K246" s="28">
        <v>17</v>
      </c>
      <c r="L246" s="29">
        <v>900</v>
      </c>
      <c r="M246" s="29">
        <f t="shared" si="14"/>
        <v>15300</v>
      </c>
      <c r="N246" s="29">
        <f t="shared" si="15"/>
        <v>15300</v>
      </c>
      <c r="O246" s="25" t="s">
        <v>147</v>
      </c>
      <c r="P246" s="25" t="s">
        <v>267</v>
      </c>
      <c r="Q246" s="25" t="s">
        <v>32</v>
      </c>
      <c r="R246" s="25"/>
    </row>
    <row r="247" spans="1:18" s="62" customFormat="1" ht="52.5" customHeight="1">
      <c r="A247" s="23">
        <v>213</v>
      </c>
      <c r="B247" s="25">
        <v>49</v>
      </c>
      <c r="C247" s="25" t="s">
        <v>33</v>
      </c>
      <c r="D247" s="24" t="s">
        <v>755</v>
      </c>
      <c r="E247" s="24" t="s">
        <v>756</v>
      </c>
      <c r="F247" s="24" t="s">
        <v>757</v>
      </c>
      <c r="G247" s="24" t="s">
        <v>758</v>
      </c>
      <c r="H247" s="25" t="s">
        <v>266</v>
      </c>
      <c r="I247" s="24"/>
      <c r="J247" s="25" t="s">
        <v>598</v>
      </c>
      <c r="K247" s="28">
        <v>500</v>
      </c>
      <c r="L247" s="29">
        <v>250</v>
      </c>
      <c r="M247" s="29">
        <f t="shared" si="14"/>
        <v>125000</v>
      </c>
      <c r="N247" s="29">
        <f t="shared" si="15"/>
        <v>125000</v>
      </c>
      <c r="O247" s="25" t="s">
        <v>147</v>
      </c>
      <c r="P247" s="25" t="s">
        <v>267</v>
      </c>
      <c r="Q247" s="25" t="s">
        <v>32</v>
      </c>
      <c r="R247" s="25"/>
    </row>
    <row r="248" spans="1:18" s="62" customFormat="1" ht="47.25" customHeight="1">
      <c r="A248" s="23">
        <v>214</v>
      </c>
      <c r="B248" s="25">
        <v>50</v>
      </c>
      <c r="C248" s="25" t="s">
        <v>33</v>
      </c>
      <c r="D248" s="24" t="s">
        <v>735</v>
      </c>
      <c r="E248" s="24" t="s">
        <v>735</v>
      </c>
      <c r="F248" s="24" t="s">
        <v>759</v>
      </c>
      <c r="G248" s="24" t="s">
        <v>760</v>
      </c>
      <c r="H248" s="25" t="s">
        <v>266</v>
      </c>
      <c r="I248" s="24"/>
      <c r="J248" s="25" t="s">
        <v>234</v>
      </c>
      <c r="K248" s="28">
        <v>10000</v>
      </c>
      <c r="L248" s="29">
        <v>35</v>
      </c>
      <c r="M248" s="29">
        <f t="shared" si="14"/>
        <v>350000</v>
      </c>
      <c r="N248" s="29">
        <f t="shared" si="15"/>
        <v>350000</v>
      </c>
      <c r="O248" s="25" t="s">
        <v>147</v>
      </c>
      <c r="P248" s="25" t="s">
        <v>267</v>
      </c>
      <c r="Q248" s="25" t="s">
        <v>32</v>
      </c>
      <c r="R248" s="25"/>
    </row>
    <row r="249" spans="1:18" s="62" customFormat="1" ht="56.25" customHeight="1">
      <c r="A249" s="23">
        <v>215</v>
      </c>
      <c r="B249" s="25">
        <v>51</v>
      </c>
      <c r="C249" s="25" t="s">
        <v>33</v>
      </c>
      <c r="D249" s="24" t="s">
        <v>761</v>
      </c>
      <c r="E249" s="24" t="s">
        <v>762</v>
      </c>
      <c r="F249" s="24" t="s">
        <v>763</v>
      </c>
      <c r="G249" s="24" t="s">
        <v>764</v>
      </c>
      <c r="H249" s="25" t="s">
        <v>266</v>
      </c>
      <c r="I249" s="24"/>
      <c r="J249" s="25" t="s">
        <v>234</v>
      </c>
      <c r="K249" s="28">
        <v>200</v>
      </c>
      <c r="L249" s="29">
        <v>150</v>
      </c>
      <c r="M249" s="29">
        <f t="shared" si="14"/>
        <v>30000</v>
      </c>
      <c r="N249" s="29">
        <f t="shared" si="15"/>
        <v>30000</v>
      </c>
      <c r="O249" s="25" t="s">
        <v>147</v>
      </c>
      <c r="P249" s="25" t="s">
        <v>267</v>
      </c>
      <c r="Q249" s="25" t="s">
        <v>32</v>
      </c>
      <c r="R249" s="25"/>
    </row>
    <row r="250" spans="1:18" s="62" customFormat="1" ht="57" customHeight="1">
      <c r="A250" s="23">
        <v>216</v>
      </c>
      <c r="B250" s="25">
        <v>52</v>
      </c>
      <c r="C250" s="25" t="s">
        <v>33</v>
      </c>
      <c r="D250" s="24" t="s">
        <v>765</v>
      </c>
      <c r="E250" s="24" t="s">
        <v>766</v>
      </c>
      <c r="F250" s="24" t="s">
        <v>767</v>
      </c>
      <c r="G250" s="24" t="s">
        <v>768</v>
      </c>
      <c r="H250" s="25" t="s">
        <v>266</v>
      </c>
      <c r="I250" s="24"/>
      <c r="J250" s="25" t="s">
        <v>234</v>
      </c>
      <c r="K250" s="28">
        <v>20</v>
      </c>
      <c r="L250" s="29">
        <v>3050</v>
      </c>
      <c r="M250" s="29">
        <f t="shared" si="14"/>
        <v>61000</v>
      </c>
      <c r="N250" s="29">
        <f t="shared" si="15"/>
        <v>61000</v>
      </c>
      <c r="O250" s="25" t="s">
        <v>147</v>
      </c>
      <c r="P250" s="25" t="s">
        <v>267</v>
      </c>
      <c r="Q250" s="25" t="s">
        <v>32</v>
      </c>
      <c r="R250" s="25"/>
    </row>
    <row r="251" spans="1:18" s="62" customFormat="1" ht="47.25" customHeight="1">
      <c r="A251" s="23">
        <v>217</v>
      </c>
      <c r="B251" s="25">
        <v>53</v>
      </c>
      <c r="C251" s="25" t="s">
        <v>33</v>
      </c>
      <c r="D251" s="24" t="s">
        <v>769</v>
      </c>
      <c r="E251" s="24" t="s">
        <v>770</v>
      </c>
      <c r="F251" s="24" t="s">
        <v>771</v>
      </c>
      <c r="G251" s="24" t="s">
        <v>772</v>
      </c>
      <c r="H251" s="25" t="s">
        <v>266</v>
      </c>
      <c r="I251" s="24"/>
      <c r="J251" s="25" t="s">
        <v>524</v>
      </c>
      <c r="K251" s="28">
        <v>20</v>
      </c>
      <c r="L251" s="29">
        <v>3000</v>
      </c>
      <c r="M251" s="29">
        <f t="shared" si="14"/>
        <v>60000</v>
      </c>
      <c r="N251" s="29">
        <f t="shared" si="15"/>
        <v>60000</v>
      </c>
      <c r="O251" s="25" t="s">
        <v>147</v>
      </c>
      <c r="P251" s="25" t="s">
        <v>267</v>
      </c>
      <c r="Q251" s="25" t="s">
        <v>32</v>
      </c>
      <c r="R251" s="25"/>
    </row>
    <row r="252" spans="1:18" s="62" customFormat="1" ht="47.25" customHeight="1">
      <c r="A252" s="23">
        <v>218</v>
      </c>
      <c r="B252" s="25">
        <v>54</v>
      </c>
      <c r="C252" s="31" t="s">
        <v>33</v>
      </c>
      <c r="D252" s="30" t="s">
        <v>773</v>
      </c>
      <c r="E252" s="30" t="s">
        <v>774</v>
      </c>
      <c r="F252" s="30" t="s">
        <v>775</v>
      </c>
      <c r="G252" s="30" t="s">
        <v>776</v>
      </c>
      <c r="H252" s="31" t="s">
        <v>266</v>
      </c>
      <c r="I252" s="30"/>
      <c r="J252" s="25" t="s">
        <v>598</v>
      </c>
      <c r="K252" s="28">
        <v>200</v>
      </c>
      <c r="L252" s="29">
        <v>510</v>
      </c>
      <c r="M252" s="29">
        <f t="shared" si="14"/>
        <v>102000</v>
      </c>
      <c r="N252" s="29">
        <f t="shared" si="15"/>
        <v>102000</v>
      </c>
      <c r="O252" s="25" t="s">
        <v>147</v>
      </c>
      <c r="P252" s="25" t="s">
        <v>267</v>
      </c>
      <c r="Q252" s="25" t="s">
        <v>777</v>
      </c>
      <c r="R252" s="25"/>
    </row>
    <row r="253" spans="1:18" s="62" customFormat="1" ht="47.25" customHeight="1">
      <c r="A253" s="23">
        <v>219</v>
      </c>
      <c r="B253" s="25">
        <v>55</v>
      </c>
      <c r="C253" s="31" t="s">
        <v>33</v>
      </c>
      <c r="D253" s="49" t="s">
        <v>678</v>
      </c>
      <c r="E253" s="30" t="s">
        <v>679</v>
      </c>
      <c r="F253" s="30" t="s">
        <v>778</v>
      </c>
      <c r="G253" s="30" t="s">
        <v>779</v>
      </c>
      <c r="H253" s="31" t="s">
        <v>266</v>
      </c>
      <c r="I253" s="30"/>
      <c r="J253" s="85" t="s">
        <v>234</v>
      </c>
      <c r="K253" s="28">
        <v>10</v>
      </c>
      <c r="L253" s="29">
        <v>2900</v>
      </c>
      <c r="M253" s="29">
        <f t="shared" si="14"/>
        <v>29000</v>
      </c>
      <c r="N253" s="29">
        <f t="shared" si="15"/>
        <v>29000</v>
      </c>
      <c r="O253" s="25" t="s">
        <v>147</v>
      </c>
      <c r="P253" s="25" t="s">
        <v>267</v>
      </c>
      <c r="Q253" s="25" t="s">
        <v>777</v>
      </c>
      <c r="R253" s="25"/>
    </row>
    <row r="254" spans="1:18" s="62" customFormat="1" ht="47.25" customHeight="1">
      <c r="A254" s="23">
        <v>220</v>
      </c>
      <c r="B254" s="25">
        <v>56</v>
      </c>
      <c r="C254" s="25" t="s">
        <v>252</v>
      </c>
      <c r="D254" s="24" t="s">
        <v>780</v>
      </c>
      <c r="E254" s="24" t="s">
        <v>781</v>
      </c>
      <c r="F254" s="24" t="s">
        <v>782</v>
      </c>
      <c r="G254" s="24" t="s">
        <v>783</v>
      </c>
      <c r="H254" s="25" t="s">
        <v>266</v>
      </c>
      <c r="I254" s="24"/>
      <c r="J254" s="25" t="s">
        <v>234</v>
      </c>
      <c r="K254" s="90">
        <v>1</v>
      </c>
      <c r="L254" s="29">
        <v>3600</v>
      </c>
      <c r="M254" s="29">
        <f t="shared" si="14"/>
        <v>3600</v>
      </c>
      <c r="N254" s="29">
        <f t="shared" si="15"/>
        <v>3600</v>
      </c>
      <c r="O254" s="25" t="s">
        <v>147</v>
      </c>
      <c r="P254" s="25" t="s">
        <v>267</v>
      </c>
      <c r="Q254" s="25" t="s">
        <v>777</v>
      </c>
      <c r="R254" s="25"/>
    </row>
    <row r="255" spans="1:18" s="62" customFormat="1" ht="76.5" customHeight="1">
      <c r="A255" s="23">
        <v>221</v>
      </c>
      <c r="B255" s="25">
        <v>57</v>
      </c>
      <c r="C255" s="31" t="s">
        <v>33</v>
      </c>
      <c r="D255" s="30" t="s">
        <v>784</v>
      </c>
      <c r="E255" s="30" t="s">
        <v>785</v>
      </c>
      <c r="F255" s="30" t="s">
        <v>786</v>
      </c>
      <c r="G255" s="30" t="s">
        <v>787</v>
      </c>
      <c r="H255" s="31" t="s">
        <v>266</v>
      </c>
      <c r="I255" s="30"/>
      <c r="J255" s="31" t="s">
        <v>524</v>
      </c>
      <c r="K255" s="51">
        <v>2</v>
      </c>
      <c r="L255" s="29">
        <v>820</v>
      </c>
      <c r="M255" s="29">
        <f t="shared" si="14"/>
        <v>1640</v>
      </c>
      <c r="N255" s="29">
        <f t="shared" si="15"/>
        <v>1640</v>
      </c>
      <c r="O255" s="25" t="s">
        <v>147</v>
      </c>
      <c r="P255" s="25" t="s">
        <v>267</v>
      </c>
      <c r="Q255" s="25" t="s">
        <v>777</v>
      </c>
      <c r="R255" s="25"/>
    </row>
    <row r="256" spans="1:18" s="62" customFormat="1" ht="68.25" customHeight="1">
      <c r="A256" s="23">
        <v>222</v>
      </c>
      <c r="B256" s="25">
        <v>58</v>
      </c>
      <c r="C256" s="31" t="s">
        <v>252</v>
      </c>
      <c r="D256" s="30" t="s">
        <v>788</v>
      </c>
      <c r="E256" s="30" t="s">
        <v>789</v>
      </c>
      <c r="F256" s="30" t="s">
        <v>790</v>
      </c>
      <c r="G256" s="30" t="s">
        <v>791</v>
      </c>
      <c r="H256" s="31" t="s">
        <v>266</v>
      </c>
      <c r="I256" s="30"/>
      <c r="J256" s="31" t="s">
        <v>449</v>
      </c>
      <c r="K256" s="46">
        <v>5</v>
      </c>
      <c r="L256" s="52">
        <v>1078</v>
      </c>
      <c r="M256" s="29">
        <f t="shared" si="14"/>
        <v>5390</v>
      </c>
      <c r="N256" s="29">
        <f t="shared" si="15"/>
        <v>5390</v>
      </c>
      <c r="O256" s="25" t="s">
        <v>147</v>
      </c>
      <c r="P256" s="25" t="s">
        <v>267</v>
      </c>
      <c r="Q256" s="25" t="s">
        <v>777</v>
      </c>
      <c r="R256" s="25"/>
    </row>
    <row r="257" spans="1:18" s="62" customFormat="1" ht="98.25" customHeight="1">
      <c r="A257" s="23">
        <v>223</v>
      </c>
      <c r="B257" s="25">
        <v>59</v>
      </c>
      <c r="C257" s="31" t="s">
        <v>252</v>
      </c>
      <c r="D257" s="30" t="s">
        <v>792</v>
      </c>
      <c r="E257" s="30" t="s">
        <v>793</v>
      </c>
      <c r="F257" s="30" t="s">
        <v>794</v>
      </c>
      <c r="G257" s="30" t="s">
        <v>795</v>
      </c>
      <c r="H257" s="31" t="s">
        <v>266</v>
      </c>
      <c r="I257" s="30"/>
      <c r="J257" s="31" t="s">
        <v>449</v>
      </c>
      <c r="K257" s="46">
        <v>3</v>
      </c>
      <c r="L257" s="47">
        <v>510</v>
      </c>
      <c r="M257" s="29">
        <f t="shared" si="14"/>
        <v>1530</v>
      </c>
      <c r="N257" s="29">
        <f t="shared" si="15"/>
        <v>1530</v>
      </c>
      <c r="O257" s="25" t="s">
        <v>147</v>
      </c>
      <c r="P257" s="25" t="s">
        <v>267</v>
      </c>
      <c r="Q257" s="25" t="s">
        <v>777</v>
      </c>
      <c r="R257" s="25"/>
    </row>
    <row r="258" spans="1:18" s="62" customFormat="1" ht="47.25" customHeight="1">
      <c r="A258" s="23">
        <v>224</v>
      </c>
      <c r="B258" s="25">
        <v>60</v>
      </c>
      <c r="C258" s="25" t="s">
        <v>252</v>
      </c>
      <c r="D258" s="24" t="s">
        <v>796</v>
      </c>
      <c r="E258" s="24" t="s">
        <v>796</v>
      </c>
      <c r="F258" s="24" t="s">
        <v>797</v>
      </c>
      <c r="G258" s="24" t="s">
        <v>797</v>
      </c>
      <c r="H258" s="25" t="s">
        <v>266</v>
      </c>
      <c r="I258" s="24"/>
      <c r="J258" s="25" t="s">
        <v>234</v>
      </c>
      <c r="K258" s="28">
        <v>1</v>
      </c>
      <c r="L258" s="29">
        <v>12970</v>
      </c>
      <c r="M258" s="29">
        <f t="shared" si="14"/>
        <v>12970</v>
      </c>
      <c r="N258" s="29">
        <f t="shared" si="15"/>
        <v>12970</v>
      </c>
      <c r="O258" s="25" t="s">
        <v>147</v>
      </c>
      <c r="P258" s="25" t="s">
        <v>267</v>
      </c>
      <c r="Q258" s="25" t="s">
        <v>777</v>
      </c>
      <c r="R258" s="25"/>
    </row>
    <row r="259" spans="1:18" s="62" customFormat="1" ht="85.5" customHeight="1">
      <c r="A259" s="23">
        <v>225</v>
      </c>
      <c r="B259" s="25">
        <v>61</v>
      </c>
      <c r="C259" s="31" t="s">
        <v>33</v>
      </c>
      <c r="D259" s="30" t="s">
        <v>798</v>
      </c>
      <c r="E259" s="30" t="s">
        <v>799</v>
      </c>
      <c r="F259" s="30" t="s">
        <v>800</v>
      </c>
      <c r="G259" s="30" t="s">
        <v>801</v>
      </c>
      <c r="H259" s="31" t="s">
        <v>266</v>
      </c>
      <c r="I259" s="30"/>
      <c r="J259" s="31" t="s">
        <v>234</v>
      </c>
      <c r="K259" s="46">
        <v>36</v>
      </c>
      <c r="L259" s="47">
        <v>5200</v>
      </c>
      <c r="M259" s="29">
        <f t="shared" si="14"/>
        <v>187200</v>
      </c>
      <c r="N259" s="29">
        <f t="shared" si="15"/>
        <v>187200</v>
      </c>
      <c r="O259" s="25" t="s">
        <v>147</v>
      </c>
      <c r="P259" s="25" t="s">
        <v>267</v>
      </c>
      <c r="Q259" s="25" t="s">
        <v>777</v>
      </c>
      <c r="R259" s="25"/>
    </row>
    <row r="260" spans="1:18" s="62" customFormat="1" ht="86.25" customHeight="1">
      <c r="A260" s="23">
        <v>226</v>
      </c>
      <c r="B260" s="25">
        <v>62</v>
      </c>
      <c r="C260" s="31" t="s">
        <v>252</v>
      </c>
      <c r="D260" s="30" t="s">
        <v>802</v>
      </c>
      <c r="E260" s="30" t="s">
        <v>803</v>
      </c>
      <c r="F260" s="30" t="s">
        <v>804</v>
      </c>
      <c r="G260" s="30" t="s">
        <v>805</v>
      </c>
      <c r="H260" s="31" t="s">
        <v>266</v>
      </c>
      <c r="I260" s="30"/>
      <c r="J260" s="31" t="s">
        <v>234</v>
      </c>
      <c r="K260" s="46">
        <v>10</v>
      </c>
      <c r="L260" s="47">
        <v>3300</v>
      </c>
      <c r="M260" s="29">
        <f t="shared" si="14"/>
        <v>33000</v>
      </c>
      <c r="N260" s="29">
        <f t="shared" si="15"/>
        <v>33000</v>
      </c>
      <c r="O260" s="25" t="s">
        <v>147</v>
      </c>
      <c r="P260" s="25" t="s">
        <v>267</v>
      </c>
      <c r="Q260" s="25" t="s">
        <v>777</v>
      </c>
      <c r="R260" s="25"/>
    </row>
    <row r="261" spans="1:18" s="62" customFormat="1" ht="65.25" customHeight="1">
      <c r="A261" s="23">
        <v>227</v>
      </c>
      <c r="B261" s="25">
        <v>63</v>
      </c>
      <c r="C261" s="31" t="s">
        <v>252</v>
      </c>
      <c r="D261" s="30" t="s">
        <v>806</v>
      </c>
      <c r="E261" s="30" t="s">
        <v>807</v>
      </c>
      <c r="F261" s="30" t="s">
        <v>808</v>
      </c>
      <c r="G261" s="30" t="s">
        <v>809</v>
      </c>
      <c r="H261" s="31" t="s">
        <v>266</v>
      </c>
      <c r="I261" s="30"/>
      <c r="J261" s="31" t="s">
        <v>234</v>
      </c>
      <c r="K261" s="46">
        <v>5</v>
      </c>
      <c r="L261" s="47">
        <v>2500</v>
      </c>
      <c r="M261" s="29">
        <f t="shared" si="14"/>
        <v>12500</v>
      </c>
      <c r="N261" s="29">
        <f t="shared" si="15"/>
        <v>12500</v>
      </c>
      <c r="O261" s="25" t="s">
        <v>147</v>
      </c>
      <c r="P261" s="25" t="s">
        <v>267</v>
      </c>
      <c r="Q261" s="25" t="s">
        <v>777</v>
      </c>
      <c r="R261" s="25"/>
    </row>
    <row r="262" spans="1:18" s="62" customFormat="1" ht="81.75" customHeight="1">
      <c r="A262" s="23">
        <v>228</v>
      </c>
      <c r="B262" s="25">
        <v>64</v>
      </c>
      <c r="C262" s="31" t="s">
        <v>252</v>
      </c>
      <c r="D262" s="30" t="s">
        <v>810</v>
      </c>
      <c r="E262" s="30" t="s">
        <v>811</v>
      </c>
      <c r="F262" s="30" t="s">
        <v>812</v>
      </c>
      <c r="G262" s="30" t="s">
        <v>813</v>
      </c>
      <c r="H262" s="31" t="s">
        <v>266</v>
      </c>
      <c r="I262" s="30"/>
      <c r="J262" s="31" t="s">
        <v>234</v>
      </c>
      <c r="K262" s="46">
        <v>10</v>
      </c>
      <c r="L262" s="47">
        <v>5500</v>
      </c>
      <c r="M262" s="29">
        <f t="shared" si="14"/>
        <v>55000</v>
      </c>
      <c r="N262" s="29">
        <f t="shared" si="15"/>
        <v>55000</v>
      </c>
      <c r="O262" s="25" t="s">
        <v>147</v>
      </c>
      <c r="P262" s="25" t="s">
        <v>267</v>
      </c>
      <c r="Q262" s="25" t="s">
        <v>777</v>
      </c>
      <c r="R262" s="50"/>
    </row>
    <row r="263" spans="1:18" s="62" customFormat="1" ht="99.75" customHeight="1">
      <c r="A263" s="23">
        <v>229</v>
      </c>
      <c r="B263" s="25">
        <v>65</v>
      </c>
      <c r="C263" s="31" t="s">
        <v>252</v>
      </c>
      <c r="D263" s="30" t="s">
        <v>814</v>
      </c>
      <c r="E263" s="30" t="s">
        <v>815</v>
      </c>
      <c r="F263" s="30" t="s">
        <v>816</v>
      </c>
      <c r="G263" s="30" t="s">
        <v>817</v>
      </c>
      <c r="H263" s="31" t="s">
        <v>266</v>
      </c>
      <c r="I263" s="30"/>
      <c r="J263" s="25" t="s">
        <v>818</v>
      </c>
      <c r="K263" s="28">
        <v>1500</v>
      </c>
      <c r="L263" s="29">
        <v>460</v>
      </c>
      <c r="M263" s="29">
        <f t="shared" ref="M263:M272" si="16">K263*L263</f>
        <v>690000</v>
      </c>
      <c r="N263" s="29">
        <f t="shared" ref="N263:N272" si="17">M263</f>
        <v>690000</v>
      </c>
      <c r="O263" s="25" t="s">
        <v>147</v>
      </c>
      <c r="P263" s="25" t="s">
        <v>267</v>
      </c>
      <c r="Q263" s="25" t="s">
        <v>777</v>
      </c>
      <c r="R263" s="50"/>
    </row>
    <row r="264" spans="1:18" s="62" customFormat="1" ht="86.25" customHeight="1">
      <c r="A264" s="23">
        <v>230</v>
      </c>
      <c r="B264" s="25">
        <v>66</v>
      </c>
      <c r="C264" s="31" t="s">
        <v>252</v>
      </c>
      <c r="D264" s="30" t="s">
        <v>521</v>
      </c>
      <c r="E264" s="30" t="s">
        <v>521</v>
      </c>
      <c r="F264" s="30" t="s">
        <v>819</v>
      </c>
      <c r="G264" s="30" t="s">
        <v>820</v>
      </c>
      <c r="H264" s="31" t="s">
        <v>266</v>
      </c>
      <c r="I264" s="30"/>
      <c r="J264" s="91" t="s">
        <v>821</v>
      </c>
      <c r="K264" s="92">
        <v>2</v>
      </c>
      <c r="L264" s="93">
        <v>2490</v>
      </c>
      <c r="M264" s="29">
        <f t="shared" si="16"/>
        <v>4980</v>
      </c>
      <c r="N264" s="93">
        <f t="shared" si="17"/>
        <v>4980</v>
      </c>
      <c r="O264" s="25" t="s">
        <v>147</v>
      </c>
      <c r="P264" s="25" t="s">
        <v>267</v>
      </c>
      <c r="Q264" s="25" t="s">
        <v>777</v>
      </c>
      <c r="R264" s="50"/>
    </row>
    <row r="265" spans="1:18" s="62" customFormat="1" ht="75.75" customHeight="1">
      <c r="A265" s="23">
        <v>231</v>
      </c>
      <c r="B265" s="25">
        <v>67</v>
      </c>
      <c r="C265" s="25" t="s">
        <v>252</v>
      </c>
      <c r="D265" s="24" t="s">
        <v>822</v>
      </c>
      <c r="E265" s="24" t="s">
        <v>823</v>
      </c>
      <c r="F265" s="24" t="s">
        <v>824</v>
      </c>
      <c r="G265" s="24" t="s">
        <v>825</v>
      </c>
      <c r="H265" s="25" t="s">
        <v>266</v>
      </c>
      <c r="I265" s="24"/>
      <c r="J265" s="25" t="s">
        <v>442</v>
      </c>
      <c r="K265" s="94">
        <v>38</v>
      </c>
      <c r="L265" s="93">
        <v>2000</v>
      </c>
      <c r="M265" s="29">
        <f t="shared" si="16"/>
        <v>76000</v>
      </c>
      <c r="N265" s="93">
        <f t="shared" si="17"/>
        <v>76000</v>
      </c>
      <c r="O265" s="25" t="s">
        <v>147</v>
      </c>
      <c r="P265" s="25" t="s">
        <v>267</v>
      </c>
      <c r="Q265" s="25" t="s">
        <v>777</v>
      </c>
      <c r="R265" s="50"/>
    </row>
    <row r="266" spans="1:18" s="62" customFormat="1" ht="75" customHeight="1">
      <c r="A266" s="23">
        <v>232</v>
      </c>
      <c r="B266" s="25">
        <v>68</v>
      </c>
      <c r="C266" s="25" t="s">
        <v>33</v>
      </c>
      <c r="D266" s="24" t="s">
        <v>826</v>
      </c>
      <c r="E266" s="24" t="s">
        <v>827</v>
      </c>
      <c r="F266" s="24" t="s">
        <v>828</v>
      </c>
      <c r="G266" s="24" t="s">
        <v>829</v>
      </c>
      <c r="H266" s="25" t="s">
        <v>266</v>
      </c>
      <c r="I266" s="24"/>
      <c r="J266" s="25" t="s">
        <v>234</v>
      </c>
      <c r="K266" s="28">
        <v>5</v>
      </c>
      <c r="L266" s="29">
        <v>2590</v>
      </c>
      <c r="M266" s="29">
        <f t="shared" si="16"/>
        <v>12950</v>
      </c>
      <c r="N266" s="29">
        <f t="shared" si="17"/>
        <v>12950</v>
      </c>
      <c r="O266" s="25" t="s">
        <v>147</v>
      </c>
      <c r="P266" s="25" t="s">
        <v>267</v>
      </c>
      <c r="Q266" s="25" t="s">
        <v>32</v>
      </c>
      <c r="R266" s="25"/>
    </row>
    <row r="267" spans="1:18" s="62" customFormat="1" ht="75" customHeight="1">
      <c r="A267" s="23">
        <v>233</v>
      </c>
      <c r="B267" s="25">
        <v>69</v>
      </c>
      <c r="C267" s="25" t="s">
        <v>33</v>
      </c>
      <c r="D267" s="24" t="s">
        <v>830</v>
      </c>
      <c r="E267" s="24" t="s">
        <v>831</v>
      </c>
      <c r="F267" s="24" t="s">
        <v>832</v>
      </c>
      <c r="G267" s="24" t="s">
        <v>833</v>
      </c>
      <c r="H267" s="25" t="s">
        <v>266</v>
      </c>
      <c r="I267" s="24"/>
      <c r="J267" s="25" t="s">
        <v>834</v>
      </c>
      <c r="K267" s="28">
        <v>180</v>
      </c>
      <c r="L267" s="29">
        <v>150</v>
      </c>
      <c r="M267" s="29">
        <f t="shared" si="16"/>
        <v>27000</v>
      </c>
      <c r="N267" s="29">
        <f t="shared" si="17"/>
        <v>27000</v>
      </c>
      <c r="O267" s="25" t="s">
        <v>147</v>
      </c>
      <c r="P267" s="25" t="s">
        <v>267</v>
      </c>
      <c r="Q267" s="25" t="s">
        <v>32</v>
      </c>
      <c r="R267" s="25"/>
    </row>
    <row r="268" spans="1:18" s="62" customFormat="1" ht="75" customHeight="1">
      <c r="A268" s="23">
        <v>234</v>
      </c>
      <c r="B268" s="25">
        <v>70</v>
      </c>
      <c r="C268" s="25" t="s">
        <v>33</v>
      </c>
      <c r="D268" s="24" t="s">
        <v>830</v>
      </c>
      <c r="E268" s="24" t="s">
        <v>831</v>
      </c>
      <c r="F268" s="24" t="s">
        <v>835</v>
      </c>
      <c r="G268" s="24" t="s">
        <v>836</v>
      </c>
      <c r="H268" s="25" t="s">
        <v>266</v>
      </c>
      <c r="I268" s="24"/>
      <c r="J268" s="25" t="s">
        <v>837</v>
      </c>
      <c r="K268" s="28">
        <v>200</v>
      </c>
      <c r="L268" s="29">
        <v>405</v>
      </c>
      <c r="M268" s="29">
        <f t="shared" si="16"/>
        <v>81000</v>
      </c>
      <c r="N268" s="29">
        <f t="shared" si="17"/>
        <v>81000</v>
      </c>
      <c r="O268" s="25" t="s">
        <v>147</v>
      </c>
      <c r="P268" s="25" t="s">
        <v>267</v>
      </c>
      <c r="Q268" s="25" t="s">
        <v>32</v>
      </c>
      <c r="R268" s="25"/>
    </row>
    <row r="269" spans="1:18" s="62" customFormat="1" ht="75" customHeight="1">
      <c r="A269" s="23">
        <v>235</v>
      </c>
      <c r="B269" s="25">
        <v>71</v>
      </c>
      <c r="C269" s="25" t="s">
        <v>33</v>
      </c>
      <c r="D269" s="24" t="s">
        <v>838</v>
      </c>
      <c r="E269" s="24" t="s">
        <v>839</v>
      </c>
      <c r="F269" s="24" t="s">
        <v>840</v>
      </c>
      <c r="G269" s="24" t="s">
        <v>841</v>
      </c>
      <c r="H269" s="25" t="s">
        <v>266</v>
      </c>
      <c r="I269" s="24"/>
      <c r="J269" s="25" t="s">
        <v>234</v>
      </c>
      <c r="K269" s="28">
        <v>300</v>
      </c>
      <c r="L269" s="29">
        <v>556</v>
      </c>
      <c r="M269" s="29">
        <f t="shared" si="16"/>
        <v>166800</v>
      </c>
      <c r="N269" s="29">
        <f t="shared" si="17"/>
        <v>166800</v>
      </c>
      <c r="O269" s="25" t="s">
        <v>147</v>
      </c>
      <c r="P269" s="25" t="s">
        <v>267</v>
      </c>
      <c r="Q269" s="25" t="s">
        <v>32</v>
      </c>
      <c r="R269" s="25"/>
    </row>
    <row r="270" spans="1:18" s="62" customFormat="1" ht="75" customHeight="1">
      <c r="A270" s="23">
        <v>236</v>
      </c>
      <c r="B270" s="25">
        <v>72</v>
      </c>
      <c r="C270" s="25" t="s">
        <v>33</v>
      </c>
      <c r="D270" s="24" t="s">
        <v>842</v>
      </c>
      <c r="E270" s="24" t="s">
        <v>843</v>
      </c>
      <c r="F270" s="24" t="s">
        <v>844</v>
      </c>
      <c r="G270" s="24" t="s">
        <v>844</v>
      </c>
      <c r="H270" s="25" t="s">
        <v>266</v>
      </c>
      <c r="I270" s="24"/>
      <c r="J270" s="25" t="s">
        <v>234</v>
      </c>
      <c r="K270" s="28">
        <v>50</v>
      </c>
      <c r="L270" s="29">
        <v>246</v>
      </c>
      <c r="M270" s="29">
        <f t="shared" si="16"/>
        <v>12300</v>
      </c>
      <c r="N270" s="29">
        <f t="shared" si="17"/>
        <v>12300</v>
      </c>
      <c r="O270" s="25" t="s">
        <v>147</v>
      </c>
      <c r="P270" s="25" t="s">
        <v>267</v>
      </c>
      <c r="Q270" s="25" t="s">
        <v>32</v>
      </c>
      <c r="R270" s="25"/>
    </row>
    <row r="271" spans="1:18" s="62" customFormat="1" ht="75" customHeight="1">
      <c r="A271" s="23">
        <v>237</v>
      </c>
      <c r="B271" s="25">
        <v>73</v>
      </c>
      <c r="C271" s="25" t="s">
        <v>33</v>
      </c>
      <c r="D271" s="24" t="s">
        <v>845</v>
      </c>
      <c r="E271" s="24" t="s">
        <v>846</v>
      </c>
      <c r="F271" s="24" t="s">
        <v>847</v>
      </c>
      <c r="G271" s="24" t="s">
        <v>848</v>
      </c>
      <c r="H271" s="25" t="s">
        <v>266</v>
      </c>
      <c r="I271" s="24"/>
      <c r="J271" s="25" t="s">
        <v>234</v>
      </c>
      <c r="K271" s="28">
        <v>180</v>
      </c>
      <c r="L271" s="29">
        <v>780</v>
      </c>
      <c r="M271" s="29">
        <f t="shared" si="16"/>
        <v>140400</v>
      </c>
      <c r="N271" s="29">
        <f t="shared" si="17"/>
        <v>140400</v>
      </c>
      <c r="O271" s="25" t="s">
        <v>147</v>
      </c>
      <c r="P271" s="25" t="s">
        <v>267</v>
      </c>
      <c r="Q271" s="25" t="s">
        <v>32</v>
      </c>
      <c r="R271" s="25"/>
    </row>
    <row r="272" spans="1:18" s="62" customFormat="1" ht="75" customHeight="1">
      <c r="A272" s="23">
        <v>238</v>
      </c>
      <c r="B272" s="25">
        <v>74</v>
      </c>
      <c r="C272" s="25" t="s">
        <v>33</v>
      </c>
      <c r="D272" s="24" t="s">
        <v>830</v>
      </c>
      <c r="E272" s="24" t="s">
        <v>831</v>
      </c>
      <c r="F272" s="24" t="s">
        <v>849</v>
      </c>
      <c r="G272" s="24" t="s">
        <v>850</v>
      </c>
      <c r="H272" s="25" t="s">
        <v>266</v>
      </c>
      <c r="I272" s="24"/>
      <c r="J272" s="25" t="s">
        <v>234</v>
      </c>
      <c r="K272" s="28">
        <v>180</v>
      </c>
      <c r="L272" s="29">
        <v>545</v>
      </c>
      <c r="M272" s="29">
        <f t="shared" si="16"/>
        <v>98100</v>
      </c>
      <c r="N272" s="29">
        <f t="shared" si="17"/>
        <v>98100</v>
      </c>
      <c r="O272" s="25" t="s">
        <v>147</v>
      </c>
      <c r="P272" s="25" t="s">
        <v>267</v>
      </c>
      <c r="Q272" s="25" t="s">
        <v>32</v>
      </c>
      <c r="R272" s="25"/>
    </row>
    <row r="273" spans="1:18" s="98" customFormat="1" ht="89.25" customHeight="1">
      <c r="A273" s="23">
        <v>239</v>
      </c>
      <c r="B273" s="25">
        <v>75</v>
      </c>
      <c r="C273" s="23" t="s">
        <v>252</v>
      </c>
      <c r="D273" s="55" t="s">
        <v>851</v>
      </c>
      <c r="E273" s="55" t="s">
        <v>852</v>
      </c>
      <c r="F273" s="55" t="s">
        <v>851</v>
      </c>
      <c r="G273" s="55" t="s">
        <v>852</v>
      </c>
      <c r="H273" s="25" t="s">
        <v>853</v>
      </c>
      <c r="I273" s="24"/>
      <c r="J273" s="95" t="s">
        <v>854</v>
      </c>
      <c r="K273" s="96">
        <v>18400</v>
      </c>
      <c r="L273" s="97">
        <v>136</v>
      </c>
      <c r="M273" s="27">
        <f>L273*K273</f>
        <v>2502400</v>
      </c>
      <c r="N273" s="27">
        <v>2799150</v>
      </c>
      <c r="O273" s="25" t="s">
        <v>140</v>
      </c>
      <c r="P273" s="25" t="s">
        <v>31</v>
      </c>
      <c r="Q273" s="25" t="s">
        <v>32</v>
      </c>
      <c r="R273" s="23"/>
    </row>
    <row r="274" spans="1:18" s="87" customFormat="1" ht="31.5" customHeight="1">
      <c r="A274" s="22"/>
      <c r="B274" s="438" t="s">
        <v>855</v>
      </c>
      <c r="C274" s="439"/>
      <c r="D274" s="439"/>
      <c r="E274" s="439"/>
      <c r="F274" s="439"/>
      <c r="G274" s="439"/>
      <c r="H274" s="439"/>
      <c r="I274" s="440"/>
      <c r="J274" s="22"/>
      <c r="K274" s="72"/>
      <c r="L274" s="59"/>
      <c r="M274" s="59">
        <f>SUM(M199:M273)</f>
        <v>8597400</v>
      </c>
      <c r="N274" s="59">
        <f>SUM(N199:N273)</f>
        <v>8894150</v>
      </c>
      <c r="O274" s="22"/>
      <c r="P274" s="59"/>
      <c r="Q274" s="63"/>
      <c r="R274" s="22"/>
    </row>
    <row r="275" spans="1:18" s="1" customFormat="1" ht="56.25" customHeight="1">
      <c r="A275" s="23"/>
      <c r="B275" s="397" t="s">
        <v>856</v>
      </c>
      <c r="C275" s="398"/>
      <c r="D275" s="398"/>
      <c r="E275" s="398"/>
      <c r="F275" s="398"/>
      <c r="G275" s="398"/>
      <c r="H275" s="398"/>
      <c r="I275" s="398"/>
      <c r="J275" s="398"/>
      <c r="K275" s="398"/>
      <c r="L275" s="398"/>
      <c r="M275" s="398"/>
      <c r="N275" s="398"/>
      <c r="O275" s="399"/>
      <c r="P275" s="23"/>
      <c r="Q275" s="25"/>
      <c r="R275" s="23"/>
    </row>
    <row r="276" spans="1:18" s="62" customFormat="1" ht="105" customHeight="1">
      <c r="A276" s="23">
        <v>240</v>
      </c>
      <c r="B276" s="25">
        <v>1</v>
      </c>
      <c r="C276" s="25" t="s">
        <v>33</v>
      </c>
      <c r="D276" s="24" t="s">
        <v>857</v>
      </c>
      <c r="E276" s="24" t="s">
        <v>858</v>
      </c>
      <c r="F276" s="24" t="s">
        <v>859</v>
      </c>
      <c r="G276" s="24" t="s">
        <v>859</v>
      </c>
      <c r="H276" s="25" t="s">
        <v>27</v>
      </c>
      <c r="I276" s="24" t="s">
        <v>48</v>
      </c>
      <c r="J276" s="25" t="s">
        <v>533</v>
      </c>
      <c r="K276" s="28">
        <v>50</v>
      </c>
      <c r="L276" s="29">
        <v>5700</v>
      </c>
      <c r="M276" s="29">
        <f t="shared" ref="M276:M294" si="18">K276*L276</f>
        <v>285000</v>
      </c>
      <c r="N276" s="29">
        <f>M276</f>
        <v>285000</v>
      </c>
      <c r="O276" s="25" t="s">
        <v>30</v>
      </c>
      <c r="P276" s="25" t="s">
        <v>267</v>
      </c>
      <c r="Q276" s="25" t="s">
        <v>777</v>
      </c>
      <c r="R276" s="25"/>
    </row>
    <row r="277" spans="1:18" s="62" customFormat="1" ht="117" customHeight="1">
      <c r="A277" s="23">
        <v>241</v>
      </c>
      <c r="B277" s="25">
        <v>2</v>
      </c>
      <c r="C277" s="25" t="s">
        <v>33</v>
      </c>
      <c r="D277" s="24" t="s">
        <v>860</v>
      </c>
      <c r="E277" s="24" t="s">
        <v>861</v>
      </c>
      <c r="F277" s="24" t="s">
        <v>862</v>
      </c>
      <c r="G277" s="24" t="s">
        <v>862</v>
      </c>
      <c r="H277" s="25" t="s">
        <v>27</v>
      </c>
      <c r="I277" s="24" t="s">
        <v>48</v>
      </c>
      <c r="J277" s="25" t="s">
        <v>234</v>
      </c>
      <c r="K277" s="28">
        <v>5</v>
      </c>
      <c r="L277" s="29">
        <v>700</v>
      </c>
      <c r="M277" s="29">
        <f t="shared" si="18"/>
        <v>3500</v>
      </c>
      <c r="N277" s="29">
        <f>M277</f>
        <v>3500</v>
      </c>
      <c r="O277" s="25" t="s">
        <v>30</v>
      </c>
      <c r="P277" s="25" t="s">
        <v>267</v>
      </c>
      <c r="Q277" s="25" t="s">
        <v>777</v>
      </c>
      <c r="R277" s="25"/>
    </row>
    <row r="278" spans="1:18" s="62" customFormat="1" ht="105" customHeight="1">
      <c r="A278" s="23">
        <v>242</v>
      </c>
      <c r="B278" s="25">
        <v>3</v>
      </c>
      <c r="C278" s="25" t="s">
        <v>33</v>
      </c>
      <c r="D278" s="24" t="s">
        <v>863</v>
      </c>
      <c r="E278" s="24" t="s">
        <v>864</v>
      </c>
      <c r="F278" s="24" t="s">
        <v>865</v>
      </c>
      <c r="G278" s="24" t="s">
        <v>866</v>
      </c>
      <c r="H278" s="25" t="s">
        <v>27</v>
      </c>
      <c r="I278" s="24" t="s">
        <v>48</v>
      </c>
      <c r="J278" s="25" t="s">
        <v>234</v>
      </c>
      <c r="K278" s="28">
        <v>5</v>
      </c>
      <c r="L278" s="29">
        <v>5000</v>
      </c>
      <c r="M278" s="29">
        <f t="shared" si="18"/>
        <v>25000</v>
      </c>
      <c r="N278" s="29">
        <f>M278</f>
        <v>25000</v>
      </c>
      <c r="O278" s="25" t="s">
        <v>30</v>
      </c>
      <c r="P278" s="25" t="s">
        <v>267</v>
      </c>
      <c r="Q278" s="25" t="s">
        <v>777</v>
      </c>
      <c r="R278" s="25"/>
    </row>
    <row r="279" spans="1:18" s="99" customFormat="1" ht="105" customHeight="1">
      <c r="A279" s="23">
        <v>243</v>
      </c>
      <c r="B279" s="25">
        <v>4</v>
      </c>
      <c r="C279" s="25" t="s">
        <v>33</v>
      </c>
      <c r="D279" s="24" t="s">
        <v>867</v>
      </c>
      <c r="E279" s="30" t="s">
        <v>445</v>
      </c>
      <c r="F279" s="24" t="s">
        <v>868</v>
      </c>
      <c r="G279" s="30" t="s">
        <v>445</v>
      </c>
      <c r="H279" s="25" t="s">
        <v>27</v>
      </c>
      <c r="I279" s="24" t="s">
        <v>48</v>
      </c>
      <c r="J279" s="25" t="s">
        <v>449</v>
      </c>
      <c r="K279" s="28">
        <v>200</v>
      </c>
      <c r="L279" s="29">
        <v>491.07</v>
      </c>
      <c r="M279" s="29">
        <f t="shared" si="18"/>
        <v>98214</v>
      </c>
      <c r="N279" s="29">
        <f>M279*1.12</f>
        <v>109999.68000000001</v>
      </c>
      <c r="O279" s="25" t="s">
        <v>30</v>
      </c>
      <c r="P279" s="25" t="s">
        <v>267</v>
      </c>
      <c r="Q279" s="25" t="s">
        <v>777</v>
      </c>
      <c r="R279" s="25"/>
    </row>
    <row r="280" spans="1:18" s="62" customFormat="1" ht="91.5" customHeight="1">
      <c r="A280" s="23">
        <v>244</v>
      </c>
      <c r="B280" s="25">
        <v>5</v>
      </c>
      <c r="C280" s="25" t="s">
        <v>33</v>
      </c>
      <c r="D280" s="24" t="s">
        <v>743</v>
      </c>
      <c r="E280" s="24" t="s">
        <v>744</v>
      </c>
      <c r="F280" s="24" t="s">
        <v>869</v>
      </c>
      <c r="G280" s="24" t="s">
        <v>869</v>
      </c>
      <c r="H280" s="25" t="s">
        <v>27</v>
      </c>
      <c r="I280" s="24" t="s">
        <v>48</v>
      </c>
      <c r="J280" s="25" t="s">
        <v>821</v>
      </c>
      <c r="K280" s="28">
        <v>20</v>
      </c>
      <c r="L280" s="29">
        <v>2980</v>
      </c>
      <c r="M280" s="29">
        <f t="shared" si="18"/>
        <v>59600</v>
      </c>
      <c r="N280" s="29">
        <f t="shared" ref="N280:N287" si="19">M280</f>
        <v>59600</v>
      </c>
      <c r="O280" s="25" t="s">
        <v>30</v>
      </c>
      <c r="P280" s="25" t="s">
        <v>267</v>
      </c>
      <c r="Q280" s="25" t="s">
        <v>777</v>
      </c>
      <c r="R280" s="25"/>
    </row>
    <row r="281" spans="1:18" s="62" customFormat="1" ht="85.5" customHeight="1">
      <c r="A281" s="23">
        <v>245</v>
      </c>
      <c r="B281" s="25">
        <v>6</v>
      </c>
      <c r="C281" s="25" t="s">
        <v>33</v>
      </c>
      <c r="D281" s="24" t="s">
        <v>870</v>
      </c>
      <c r="E281" s="24" t="s">
        <v>870</v>
      </c>
      <c r="F281" s="24" t="s">
        <v>871</v>
      </c>
      <c r="G281" s="24" t="s">
        <v>871</v>
      </c>
      <c r="H281" s="25" t="s">
        <v>27</v>
      </c>
      <c r="I281" s="24" t="s">
        <v>48</v>
      </c>
      <c r="J281" s="25" t="s">
        <v>872</v>
      </c>
      <c r="K281" s="28">
        <v>10</v>
      </c>
      <c r="L281" s="29">
        <v>110</v>
      </c>
      <c r="M281" s="29">
        <f t="shared" si="18"/>
        <v>1100</v>
      </c>
      <c r="N281" s="29">
        <f t="shared" si="19"/>
        <v>1100</v>
      </c>
      <c r="O281" s="25" t="s">
        <v>30</v>
      </c>
      <c r="P281" s="25" t="s">
        <v>267</v>
      </c>
      <c r="Q281" s="25" t="s">
        <v>777</v>
      </c>
      <c r="R281" s="25"/>
    </row>
    <row r="282" spans="1:18" s="62" customFormat="1" ht="84" customHeight="1">
      <c r="A282" s="23">
        <v>246</v>
      </c>
      <c r="B282" s="25">
        <v>7</v>
      </c>
      <c r="C282" s="25" t="s">
        <v>33</v>
      </c>
      <c r="D282" s="24" t="s">
        <v>873</v>
      </c>
      <c r="E282" s="24" t="s">
        <v>873</v>
      </c>
      <c r="F282" s="24" t="s">
        <v>874</v>
      </c>
      <c r="G282" s="24" t="s">
        <v>874</v>
      </c>
      <c r="H282" s="25" t="s">
        <v>27</v>
      </c>
      <c r="I282" s="24" t="s">
        <v>48</v>
      </c>
      <c r="J282" s="25" t="s">
        <v>234</v>
      </c>
      <c r="K282" s="28">
        <v>200</v>
      </c>
      <c r="L282" s="29">
        <v>40</v>
      </c>
      <c r="M282" s="29">
        <f t="shared" si="18"/>
        <v>8000</v>
      </c>
      <c r="N282" s="29">
        <f t="shared" si="19"/>
        <v>8000</v>
      </c>
      <c r="O282" s="25" t="s">
        <v>30</v>
      </c>
      <c r="P282" s="25" t="s">
        <v>267</v>
      </c>
      <c r="Q282" s="25" t="s">
        <v>777</v>
      </c>
      <c r="R282" s="25"/>
    </row>
    <row r="283" spans="1:18" s="62" customFormat="1" ht="93" customHeight="1">
      <c r="A283" s="23">
        <v>247</v>
      </c>
      <c r="B283" s="25">
        <v>8</v>
      </c>
      <c r="C283" s="25" t="s">
        <v>33</v>
      </c>
      <c r="D283" s="24" t="s">
        <v>875</v>
      </c>
      <c r="E283" s="24" t="s">
        <v>875</v>
      </c>
      <c r="F283" s="24" t="s">
        <v>876</v>
      </c>
      <c r="G283" s="24" t="s">
        <v>876</v>
      </c>
      <c r="H283" s="25" t="s">
        <v>27</v>
      </c>
      <c r="I283" s="24" t="s">
        <v>48</v>
      </c>
      <c r="J283" s="25" t="s">
        <v>533</v>
      </c>
      <c r="K283" s="28">
        <v>5</v>
      </c>
      <c r="L283" s="29">
        <v>7000</v>
      </c>
      <c r="M283" s="29">
        <f t="shared" si="18"/>
        <v>35000</v>
      </c>
      <c r="N283" s="29">
        <f t="shared" si="19"/>
        <v>35000</v>
      </c>
      <c r="O283" s="25" t="s">
        <v>30</v>
      </c>
      <c r="P283" s="25" t="s">
        <v>267</v>
      </c>
      <c r="Q283" s="25" t="s">
        <v>777</v>
      </c>
      <c r="R283" s="25"/>
    </row>
    <row r="284" spans="1:18" s="62" customFormat="1" ht="88.5" customHeight="1">
      <c r="A284" s="23">
        <v>248</v>
      </c>
      <c r="B284" s="25">
        <v>9</v>
      </c>
      <c r="C284" s="25" t="s">
        <v>33</v>
      </c>
      <c r="D284" s="24" t="s">
        <v>877</v>
      </c>
      <c r="E284" s="24" t="s">
        <v>877</v>
      </c>
      <c r="F284" s="24" t="s">
        <v>878</v>
      </c>
      <c r="G284" s="24" t="s">
        <v>878</v>
      </c>
      <c r="H284" s="25" t="s">
        <v>27</v>
      </c>
      <c r="I284" s="24" t="s">
        <v>48</v>
      </c>
      <c r="J284" s="25" t="s">
        <v>533</v>
      </c>
      <c r="K284" s="28">
        <v>5</v>
      </c>
      <c r="L284" s="29">
        <v>2000</v>
      </c>
      <c r="M284" s="29">
        <f t="shared" si="18"/>
        <v>10000</v>
      </c>
      <c r="N284" s="29">
        <f t="shared" si="19"/>
        <v>10000</v>
      </c>
      <c r="O284" s="25" t="s">
        <v>30</v>
      </c>
      <c r="P284" s="25" t="s">
        <v>267</v>
      </c>
      <c r="Q284" s="25" t="s">
        <v>777</v>
      </c>
      <c r="R284" s="25"/>
    </row>
    <row r="285" spans="1:18" s="62" customFormat="1" ht="100.5" customHeight="1">
      <c r="A285" s="23">
        <v>249</v>
      </c>
      <c r="B285" s="25">
        <v>10</v>
      </c>
      <c r="C285" s="25" t="s">
        <v>33</v>
      </c>
      <c r="D285" s="24" t="s">
        <v>879</v>
      </c>
      <c r="E285" s="24" t="s">
        <v>879</v>
      </c>
      <c r="F285" s="24" t="s">
        <v>880</v>
      </c>
      <c r="G285" s="24" t="s">
        <v>880</v>
      </c>
      <c r="H285" s="25" t="s">
        <v>27</v>
      </c>
      <c r="I285" s="24" t="s">
        <v>48</v>
      </c>
      <c r="J285" s="25" t="s">
        <v>234</v>
      </c>
      <c r="K285" s="28">
        <v>50</v>
      </c>
      <c r="L285" s="29">
        <v>1020</v>
      </c>
      <c r="M285" s="29">
        <f t="shared" si="18"/>
        <v>51000</v>
      </c>
      <c r="N285" s="29">
        <f t="shared" si="19"/>
        <v>51000</v>
      </c>
      <c r="O285" s="25" t="s">
        <v>30</v>
      </c>
      <c r="P285" s="25" t="s">
        <v>267</v>
      </c>
      <c r="Q285" s="25" t="s">
        <v>777</v>
      </c>
      <c r="R285" s="25"/>
    </row>
    <row r="286" spans="1:18" s="62" customFormat="1" ht="90" customHeight="1">
      <c r="A286" s="23">
        <v>250</v>
      </c>
      <c r="B286" s="25">
        <v>11</v>
      </c>
      <c r="C286" s="25" t="s">
        <v>33</v>
      </c>
      <c r="D286" s="24" t="s">
        <v>881</v>
      </c>
      <c r="E286" s="24" t="s">
        <v>881</v>
      </c>
      <c r="F286" s="24" t="s">
        <v>882</v>
      </c>
      <c r="G286" s="24" t="s">
        <v>882</v>
      </c>
      <c r="H286" s="25" t="s">
        <v>27</v>
      </c>
      <c r="I286" s="24" t="s">
        <v>48</v>
      </c>
      <c r="J286" s="25" t="s">
        <v>533</v>
      </c>
      <c r="K286" s="28">
        <v>3</v>
      </c>
      <c r="L286" s="29">
        <v>12000</v>
      </c>
      <c r="M286" s="29">
        <f t="shared" si="18"/>
        <v>36000</v>
      </c>
      <c r="N286" s="29">
        <f t="shared" si="19"/>
        <v>36000</v>
      </c>
      <c r="O286" s="25" t="s">
        <v>30</v>
      </c>
      <c r="P286" s="25" t="s">
        <v>267</v>
      </c>
      <c r="Q286" s="25" t="s">
        <v>777</v>
      </c>
      <c r="R286" s="25"/>
    </row>
    <row r="287" spans="1:18" s="62" customFormat="1" ht="91.5" customHeight="1">
      <c r="A287" s="23">
        <v>251</v>
      </c>
      <c r="B287" s="25">
        <v>12</v>
      </c>
      <c r="C287" s="25" t="s">
        <v>33</v>
      </c>
      <c r="D287" s="24" t="s">
        <v>883</v>
      </c>
      <c r="E287" s="24" t="s">
        <v>883</v>
      </c>
      <c r="F287" s="24" t="s">
        <v>884</v>
      </c>
      <c r="G287" s="24" t="s">
        <v>885</v>
      </c>
      <c r="H287" s="25" t="s">
        <v>27</v>
      </c>
      <c r="I287" s="24" t="s">
        <v>48</v>
      </c>
      <c r="J287" s="25" t="s">
        <v>533</v>
      </c>
      <c r="K287" s="28">
        <v>3</v>
      </c>
      <c r="L287" s="29">
        <v>1900</v>
      </c>
      <c r="M287" s="29">
        <f t="shared" si="18"/>
        <v>5700</v>
      </c>
      <c r="N287" s="29">
        <f t="shared" si="19"/>
        <v>5700</v>
      </c>
      <c r="O287" s="25" t="s">
        <v>30</v>
      </c>
      <c r="P287" s="25" t="s">
        <v>267</v>
      </c>
      <c r="Q287" s="25" t="s">
        <v>777</v>
      </c>
      <c r="R287" s="25"/>
    </row>
    <row r="288" spans="1:18" s="99" customFormat="1" ht="173.25" customHeight="1">
      <c r="A288" s="23">
        <v>252</v>
      </c>
      <c r="B288" s="25">
        <v>13</v>
      </c>
      <c r="C288" s="25" t="s">
        <v>33</v>
      </c>
      <c r="D288" s="24" t="s">
        <v>886</v>
      </c>
      <c r="E288" s="24" t="s">
        <v>886</v>
      </c>
      <c r="F288" s="24" t="s">
        <v>887</v>
      </c>
      <c r="G288" s="24" t="s">
        <v>887</v>
      </c>
      <c r="H288" s="25" t="s">
        <v>266</v>
      </c>
      <c r="I288" s="24" t="s">
        <v>48</v>
      </c>
      <c r="J288" s="25" t="s">
        <v>821</v>
      </c>
      <c r="K288" s="28">
        <v>30</v>
      </c>
      <c r="L288" s="29">
        <v>6160.71</v>
      </c>
      <c r="M288" s="29">
        <f t="shared" si="18"/>
        <v>184821.3</v>
      </c>
      <c r="N288" s="29">
        <f>M288*1.12</f>
        <v>206999.856</v>
      </c>
      <c r="O288" s="25" t="s">
        <v>30</v>
      </c>
      <c r="P288" s="25" t="s">
        <v>267</v>
      </c>
      <c r="Q288" s="25" t="s">
        <v>777</v>
      </c>
      <c r="R288" s="25"/>
    </row>
    <row r="289" spans="1:18" s="62" customFormat="1" ht="96" customHeight="1">
      <c r="A289" s="23">
        <v>253</v>
      </c>
      <c r="B289" s="25">
        <v>14</v>
      </c>
      <c r="C289" s="25" t="s">
        <v>33</v>
      </c>
      <c r="D289" s="24" t="s">
        <v>888</v>
      </c>
      <c r="E289" s="24" t="s">
        <v>889</v>
      </c>
      <c r="F289" s="24" t="s">
        <v>890</v>
      </c>
      <c r="G289" s="24" t="s">
        <v>891</v>
      </c>
      <c r="H289" s="25" t="s">
        <v>27</v>
      </c>
      <c r="I289" s="24" t="s">
        <v>48</v>
      </c>
      <c r="J289" s="25" t="s">
        <v>533</v>
      </c>
      <c r="K289" s="28">
        <v>3</v>
      </c>
      <c r="L289" s="29">
        <v>1200</v>
      </c>
      <c r="M289" s="29">
        <f t="shared" si="18"/>
        <v>3600</v>
      </c>
      <c r="N289" s="29">
        <f t="shared" ref="N289:N294" si="20">M289</f>
        <v>3600</v>
      </c>
      <c r="O289" s="25" t="s">
        <v>30</v>
      </c>
      <c r="P289" s="25" t="s">
        <v>267</v>
      </c>
      <c r="Q289" s="25" t="s">
        <v>777</v>
      </c>
      <c r="R289" s="25"/>
    </row>
    <row r="290" spans="1:18" s="62" customFormat="1" ht="97.5" customHeight="1">
      <c r="A290" s="23">
        <v>254</v>
      </c>
      <c r="B290" s="25">
        <v>15</v>
      </c>
      <c r="C290" s="25" t="s">
        <v>33</v>
      </c>
      <c r="D290" s="24" t="s">
        <v>892</v>
      </c>
      <c r="E290" s="24" t="s">
        <v>893</v>
      </c>
      <c r="F290" s="24" t="s">
        <v>894</v>
      </c>
      <c r="G290" s="24" t="s">
        <v>894</v>
      </c>
      <c r="H290" s="25" t="s">
        <v>27</v>
      </c>
      <c r="I290" s="24" t="s">
        <v>48</v>
      </c>
      <c r="J290" s="25" t="s">
        <v>234</v>
      </c>
      <c r="K290" s="28">
        <v>240</v>
      </c>
      <c r="L290" s="29">
        <v>185</v>
      </c>
      <c r="M290" s="29">
        <f t="shared" si="18"/>
        <v>44400</v>
      </c>
      <c r="N290" s="29">
        <f t="shared" si="20"/>
        <v>44400</v>
      </c>
      <c r="O290" s="25" t="s">
        <v>30</v>
      </c>
      <c r="P290" s="25" t="s">
        <v>267</v>
      </c>
      <c r="Q290" s="25" t="s">
        <v>777</v>
      </c>
      <c r="R290" s="25"/>
    </row>
    <row r="291" spans="1:18" s="62" customFormat="1" ht="90" customHeight="1">
      <c r="A291" s="23">
        <v>255</v>
      </c>
      <c r="B291" s="25">
        <v>16</v>
      </c>
      <c r="C291" s="25" t="s">
        <v>33</v>
      </c>
      <c r="D291" s="24" t="s">
        <v>895</v>
      </c>
      <c r="E291" s="24" t="s">
        <v>895</v>
      </c>
      <c r="F291" s="24" t="s">
        <v>896</v>
      </c>
      <c r="G291" s="24" t="s">
        <v>897</v>
      </c>
      <c r="H291" s="25" t="s">
        <v>27</v>
      </c>
      <c r="I291" s="24" t="s">
        <v>48</v>
      </c>
      <c r="J291" s="25" t="s">
        <v>821</v>
      </c>
      <c r="K291" s="28">
        <v>4</v>
      </c>
      <c r="L291" s="29">
        <v>972</v>
      </c>
      <c r="M291" s="29">
        <f t="shared" si="18"/>
        <v>3888</v>
      </c>
      <c r="N291" s="29">
        <f t="shared" si="20"/>
        <v>3888</v>
      </c>
      <c r="O291" s="25" t="s">
        <v>30</v>
      </c>
      <c r="P291" s="25" t="s">
        <v>267</v>
      </c>
      <c r="Q291" s="25" t="s">
        <v>777</v>
      </c>
      <c r="R291" s="25"/>
    </row>
    <row r="292" spans="1:18" s="62" customFormat="1" ht="103.5" customHeight="1">
      <c r="A292" s="23">
        <v>256</v>
      </c>
      <c r="B292" s="25">
        <v>17</v>
      </c>
      <c r="C292" s="25" t="s">
        <v>33</v>
      </c>
      <c r="D292" s="24" t="s">
        <v>898</v>
      </c>
      <c r="E292" s="24" t="s">
        <v>898</v>
      </c>
      <c r="F292" s="24" t="s">
        <v>899</v>
      </c>
      <c r="G292" s="24" t="s">
        <v>900</v>
      </c>
      <c r="H292" s="25" t="s">
        <v>27</v>
      </c>
      <c r="I292" s="24" t="s">
        <v>48</v>
      </c>
      <c r="J292" s="25" t="s">
        <v>821</v>
      </c>
      <c r="K292" s="28">
        <v>5</v>
      </c>
      <c r="L292" s="29">
        <v>9800</v>
      </c>
      <c r="M292" s="29">
        <f t="shared" si="18"/>
        <v>49000</v>
      </c>
      <c r="N292" s="29">
        <f t="shared" si="20"/>
        <v>49000</v>
      </c>
      <c r="O292" s="25" t="s">
        <v>30</v>
      </c>
      <c r="P292" s="25" t="s">
        <v>267</v>
      </c>
      <c r="Q292" s="25" t="s">
        <v>32</v>
      </c>
      <c r="R292" s="25"/>
    </row>
    <row r="293" spans="1:18" s="62" customFormat="1" ht="99" customHeight="1">
      <c r="A293" s="23">
        <v>257</v>
      </c>
      <c r="B293" s="25">
        <v>18</v>
      </c>
      <c r="C293" s="25" t="s">
        <v>33</v>
      </c>
      <c r="D293" s="24" t="s">
        <v>901</v>
      </c>
      <c r="E293" s="24" t="s">
        <v>902</v>
      </c>
      <c r="F293" s="24" t="s">
        <v>903</v>
      </c>
      <c r="G293" s="24" t="s">
        <v>904</v>
      </c>
      <c r="H293" s="25" t="s">
        <v>27</v>
      </c>
      <c r="I293" s="24" t="s">
        <v>48</v>
      </c>
      <c r="J293" s="25" t="s">
        <v>821</v>
      </c>
      <c r="K293" s="28">
        <v>3</v>
      </c>
      <c r="L293" s="29">
        <v>5700</v>
      </c>
      <c r="M293" s="29">
        <f t="shared" si="18"/>
        <v>17100</v>
      </c>
      <c r="N293" s="29">
        <f t="shared" si="20"/>
        <v>17100</v>
      </c>
      <c r="O293" s="25" t="s">
        <v>30</v>
      </c>
      <c r="P293" s="25" t="s">
        <v>267</v>
      </c>
      <c r="Q293" s="25" t="s">
        <v>32</v>
      </c>
      <c r="R293" s="25"/>
    </row>
    <row r="294" spans="1:18" s="62" customFormat="1" ht="90" customHeight="1">
      <c r="A294" s="23">
        <v>258</v>
      </c>
      <c r="B294" s="25">
        <v>19</v>
      </c>
      <c r="C294" s="25" t="s">
        <v>252</v>
      </c>
      <c r="D294" s="24" t="s">
        <v>905</v>
      </c>
      <c r="E294" s="24" t="s">
        <v>906</v>
      </c>
      <c r="F294" s="24" t="s">
        <v>907</v>
      </c>
      <c r="G294" s="24" t="s">
        <v>908</v>
      </c>
      <c r="H294" s="25" t="s">
        <v>27</v>
      </c>
      <c r="I294" s="24" t="s">
        <v>48</v>
      </c>
      <c r="J294" s="25" t="s">
        <v>821</v>
      </c>
      <c r="K294" s="28">
        <v>2</v>
      </c>
      <c r="L294" s="29">
        <v>2800</v>
      </c>
      <c r="M294" s="29">
        <f t="shared" si="18"/>
        <v>5600</v>
      </c>
      <c r="N294" s="29">
        <f t="shared" si="20"/>
        <v>5600</v>
      </c>
      <c r="O294" s="25" t="s">
        <v>30</v>
      </c>
      <c r="P294" s="25" t="s">
        <v>267</v>
      </c>
      <c r="Q294" s="25" t="s">
        <v>32</v>
      </c>
      <c r="R294" s="25"/>
    </row>
    <row r="295" spans="1:18" s="83" customFormat="1" ht="33.75" customHeight="1">
      <c r="A295" s="22"/>
      <c r="B295" s="63" t="s">
        <v>467</v>
      </c>
      <c r="C295" s="63"/>
      <c r="D295" s="77"/>
      <c r="E295" s="77"/>
      <c r="F295" s="77"/>
      <c r="G295" s="77"/>
      <c r="H295" s="63"/>
      <c r="I295" s="77"/>
      <c r="J295" s="63"/>
      <c r="K295" s="64"/>
      <c r="L295" s="60"/>
      <c r="M295" s="60">
        <f>SUM(M276:M294)</f>
        <v>926523.3</v>
      </c>
      <c r="N295" s="60">
        <f>SUM(N276:N294)</f>
        <v>960487.53599999996</v>
      </c>
      <c r="O295" s="63"/>
      <c r="P295" s="63"/>
      <c r="Q295" s="63"/>
      <c r="R295" s="63"/>
    </row>
    <row r="296" spans="1:18" s="61" customFormat="1" ht="64.349999999999994" customHeight="1">
      <c r="A296" s="441" t="s">
        <v>909</v>
      </c>
      <c r="B296" s="442"/>
      <c r="C296" s="442"/>
      <c r="D296" s="442"/>
      <c r="E296" s="442"/>
      <c r="F296" s="442"/>
      <c r="G296" s="442"/>
      <c r="H296" s="442"/>
      <c r="I296" s="442"/>
      <c r="J296" s="442"/>
      <c r="K296" s="442"/>
      <c r="L296" s="442"/>
      <c r="M296" s="442"/>
      <c r="N296" s="442"/>
      <c r="O296" s="442"/>
      <c r="P296" s="442"/>
      <c r="Q296" s="442"/>
      <c r="R296" s="443"/>
    </row>
    <row r="297" spans="1:18" s="62" customFormat="1" ht="163.5" customHeight="1">
      <c r="A297" s="23">
        <v>259</v>
      </c>
      <c r="B297" s="25">
        <v>1</v>
      </c>
      <c r="C297" s="25" t="s">
        <v>252</v>
      </c>
      <c r="D297" s="24" t="s">
        <v>910</v>
      </c>
      <c r="E297" s="24" t="s">
        <v>910</v>
      </c>
      <c r="F297" s="24" t="s">
        <v>911</v>
      </c>
      <c r="G297" s="25" t="s">
        <v>911</v>
      </c>
      <c r="H297" s="25" t="s">
        <v>266</v>
      </c>
      <c r="I297" s="24"/>
      <c r="J297" s="25" t="s">
        <v>442</v>
      </c>
      <c r="K297" s="28">
        <v>50</v>
      </c>
      <c r="L297" s="29">
        <v>6571.43</v>
      </c>
      <c r="M297" s="29">
        <f t="shared" ref="M297:M304" si="21">L297*K297</f>
        <v>328571.5</v>
      </c>
      <c r="N297" s="29">
        <f t="shared" ref="N297:N303" si="22">M297*1.12</f>
        <v>368000.08</v>
      </c>
      <c r="O297" s="25" t="s">
        <v>303</v>
      </c>
      <c r="P297" s="25" t="s">
        <v>267</v>
      </c>
      <c r="Q297" s="25" t="s">
        <v>132</v>
      </c>
      <c r="R297" s="25"/>
    </row>
    <row r="298" spans="1:18" s="62" customFormat="1" ht="409.5" customHeight="1">
      <c r="A298" s="23">
        <v>260</v>
      </c>
      <c r="B298" s="25">
        <v>2</v>
      </c>
      <c r="C298" s="25" t="s">
        <v>252</v>
      </c>
      <c r="D298" s="24" t="s">
        <v>912</v>
      </c>
      <c r="E298" s="24" t="s">
        <v>912</v>
      </c>
      <c r="F298" s="24" t="s">
        <v>913</v>
      </c>
      <c r="G298" s="24" t="s">
        <v>913</v>
      </c>
      <c r="H298" s="25" t="s">
        <v>266</v>
      </c>
      <c r="I298" s="24"/>
      <c r="J298" s="25" t="s">
        <v>914</v>
      </c>
      <c r="K298" s="25">
        <v>50</v>
      </c>
      <c r="L298" s="29">
        <v>9699.9999999999982</v>
      </c>
      <c r="M298" s="29">
        <f t="shared" si="21"/>
        <v>484999.99999999988</v>
      </c>
      <c r="N298" s="29">
        <f t="shared" si="22"/>
        <v>543199.99999999988</v>
      </c>
      <c r="O298" s="25" t="s">
        <v>303</v>
      </c>
      <c r="P298" s="25" t="s">
        <v>267</v>
      </c>
      <c r="Q298" s="25" t="s">
        <v>132</v>
      </c>
      <c r="R298" s="25"/>
    </row>
    <row r="299" spans="1:18" s="62" customFormat="1" ht="126.75" customHeight="1">
      <c r="A299" s="23">
        <v>261</v>
      </c>
      <c r="B299" s="25">
        <v>3</v>
      </c>
      <c r="C299" s="25" t="s">
        <v>252</v>
      </c>
      <c r="D299" s="24" t="s">
        <v>915</v>
      </c>
      <c r="E299" s="24" t="s">
        <v>916</v>
      </c>
      <c r="F299" s="24" t="s">
        <v>917</v>
      </c>
      <c r="G299" s="24" t="s">
        <v>917</v>
      </c>
      <c r="H299" s="25" t="s">
        <v>266</v>
      </c>
      <c r="I299" s="24"/>
      <c r="J299" s="25" t="s">
        <v>914</v>
      </c>
      <c r="K299" s="28">
        <v>300</v>
      </c>
      <c r="L299" s="29">
        <v>4017.86</v>
      </c>
      <c r="M299" s="29">
        <f t="shared" si="21"/>
        <v>1205358</v>
      </c>
      <c r="N299" s="29">
        <f t="shared" si="22"/>
        <v>1350000.9600000002</v>
      </c>
      <c r="O299" s="25" t="s">
        <v>303</v>
      </c>
      <c r="P299" s="25" t="s">
        <v>267</v>
      </c>
      <c r="Q299" s="25" t="s">
        <v>132</v>
      </c>
      <c r="R299" s="25"/>
    </row>
    <row r="300" spans="1:18" s="62" customFormat="1" ht="223.5" customHeight="1">
      <c r="A300" s="23">
        <v>262</v>
      </c>
      <c r="B300" s="25">
        <v>4</v>
      </c>
      <c r="C300" s="25" t="s">
        <v>252</v>
      </c>
      <c r="D300" s="24" t="s">
        <v>886</v>
      </c>
      <c r="E300" s="24" t="s">
        <v>886</v>
      </c>
      <c r="F300" s="24" t="s">
        <v>887</v>
      </c>
      <c r="G300" s="24" t="s">
        <v>887</v>
      </c>
      <c r="H300" s="25" t="s">
        <v>266</v>
      </c>
      <c r="I300" s="24"/>
      <c r="J300" s="25" t="s">
        <v>914</v>
      </c>
      <c r="K300" s="28">
        <v>800</v>
      </c>
      <c r="L300" s="29">
        <v>6160.71</v>
      </c>
      <c r="M300" s="29">
        <f t="shared" si="21"/>
        <v>4928568</v>
      </c>
      <c r="N300" s="29">
        <f t="shared" si="22"/>
        <v>5519996.1600000001</v>
      </c>
      <c r="O300" s="25" t="s">
        <v>303</v>
      </c>
      <c r="P300" s="25" t="s">
        <v>267</v>
      </c>
      <c r="Q300" s="25" t="s">
        <v>132</v>
      </c>
      <c r="R300" s="25"/>
    </row>
    <row r="301" spans="1:18" s="62" customFormat="1" ht="171.75" customHeight="1">
      <c r="A301" s="23">
        <v>263</v>
      </c>
      <c r="B301" s="25">
        <v>5</v>
      </c>
      <c r="C301" s="25" t="s">
        <v>252</v>
      </c>
      <c r="D301" s="24" t="s">
        <v>918</v>
      </c>
      <c r="E301" s="24" t="s">
        <v>919</v>
      </c>
      <c r="F301" s="24" t="s">
        <v>920</v>
      </c>
      <c r="G301" s="24" t="s">
        <v>920</v>
      </c>
      <c r="H301" s="25" t="s">
        <v>266</v>
      </c>
      <c r="I301" s="24"/>
      <c r="J301" s="25" t="s">
        <v>458</v>
      </c>
      <c r="K301" s="28">
        <v>300</v>
      </c>
      <c r="L301" s="29">
        <v>5267.86</v>
      </c>
      <c r="M301" s="29">
        <f t="shared" si="21"/>
        <v>1580358</v>
      </c>
      <c r="N301" s="29">
        <f t="shared" si="22"/>
        <v>1770000.9600000002</v>
      </c>
      <c r="O301" s="25" t="s">
        <v>303</v>
      </c>
      <c r="P301" s="25" t="s">
        <v>267</v>
      </c>
      <c r="Q301" s="25" t="s">
        <v>132</v>
      </c>
      <c r="R301" s="25"/>
    </row>
    <row r="302" spans="1:18" s="62" customFormat="1" ht="60.75" customHeight="1">
      <c r="A302" s="23">
        <v>264</v>
      </c>
      <c r="B302" s="25">
        <v>6</v>
      </c>
      <c r="C302" s="25" t="s">
        <v>252</v>
      </c>
      <c r="D302" s="30" t="s">
        <v>921</v>
      </c>
      <c r="E302" s="30" t="s">
        <v>922</v>
      </c>
      <c r="F302" s="30" t="s">
        <v>921</v>
      </c>
      <c r="G302" s="30" t="s">
        <v>922</v>
      </c>
      <c r="H302" s="25" t="s">
        <v>266</v>
      </c>
      <c r="I302" s="30"/>
      <c r="J302" s="25" t="s">
        <v>458</v>
      </c>
      <c r="K302" s="28">
        <v>1000</v>
      </c>
      <c r="L302" s="29">
        <v>294.64</v>
      </c>
      <c r="M302" s="29">
        <f t="shared" si="21"/>
        <v>294640</v>
      </c>
      <c r="N302" s="29">
        <f t="shared" si="22"/>
        <v>329996.80000000005</v>
      </c>
      <c r="O302" s="25" t="s">
        <v>303</v>
      </c>
      <c r="P302" s="25" t="s">
        <v>267</v>
      </c>
      <c r="Q302" s="25" t="s">
        <v>132</v>
      </c>
      <c r="R302" s="25"/>
    </row>
    <row r="303" spans="1:18" s="62" customFormat="1" ht="72.75" customHeight="1">
      <c r="A303" s="23">
        <v>265</v>
      </c>
      <c r="B303" s="25">
        <v>7</v>
      </c>
      <c r="C303" s="25" t="s">
        <v>252</v>
      </c>
      <c r="D303" s="30" t="s">
        <v>923</v>
      </c>
      <c r="E303" s="30" t="s">
        <v>922</v>
      </c>
      <c r="F303" s="30" t="s">
        <v>923</v>
      </c>
      <c r="G303" s="30" t="s">
        <v>922</v>
      </c>
      <c r="H303" s="25" t="s">
        <v>266</v>
      </c>
      <c r="I303" s="30"/>
      <c r="J303" s="25" t="s">
        <v>458</v>
      </c>
      <c r="K303" s="28">
        <v>500</v>
      </c>
      <c r="L303" s="29">
        <v>294.64</v>
      </c>
      <c r="M303" s="29">
        <f t="shared" si="21"/>
        <v>147320</v>
      </c>
      <c r="N303" s="29">
        <f t="shared" si="22"/>
        <v>164998.40000000002</v>
      </c>
      <c r="O303" s="25" t="s">
        <v>303</v>
      </c>
      <c r="P303" s="25" t="s">
        <v>267</v>
      </c>
      <c r="Q303" s="25" t="s">
        <v>132</v>
      </c>
      <c r="R303" s="25"/>
    </row>
    <row r="304" spans="1:18" s="83" customFormat="1" ht="99.75" customHeight="1">
      <c r="A304" s="23">
        <v>266</v>
      </c>
      <c r="B304" s="25">
        <v>8</v>
      </c>
      <c r="C304" s="25" t="s">
        <v>33</v>
      </c>
      <c r="D304" s="78" t="s">
        <v>924</v>
      </c>
      <c r="E304" s="78" t="s">
        <v>925</v>
      </c>
      <c r="F304" s="78" t="s">
        <v>924</v>
      </c>
      <c r="G304" s="78" t="s">
        <v>925</v>
      </c>
      <c r="H304" s="79" t="s">
        <v>926</v>
      </c>
      <c r="I304" s="79"/>
      <c r="J304" s="82"/>
      <c r="K304" s="80">
        <v>1</v>
      </c>
      <c r="L304" s="100">
        <f>56650021-N297-N298-N299-N300-N301-N302-N303-N295</f>
        <v>45643340.104000002</v>
      </c>
      <c r="M304" s="29">
        <f t="shared" si="21"/>
        <v>45643340.104000002</v>
      </c>
      <c r="N304" s="29">
        <f>M304</f>
        <v>45643340.104000002</v>
      </c>
      <c r="O304" s="25"/>
      <c r="P304" s="25" t="s">
        <v>31</v>
      </c>
      <c r="Q304" s="79" t="s">
        <v>32</v>
      </c>
      <c r="R304" s="101"/>
    </row>
    <row r="305" spans="1:18" s="87" customFormat="1" ht="42" customHeight="1">
      <c r="A305" s="102"/>
      <c r="B305" s="424" t="s">
        <v>927</v>
      </c>
      <c r="C305" s="425"/>
      <c r="D305" s="425"/>
      <c r="E305" s="425"/>
      <c r="F305" s="425"/>
      <c r="G305" s="425"/>
      <c r="H305" s="425"/>
      <c r="I305" s="426"/>
      <c r="J305" s="103"/>
      <c r="K305" s="104">
        <f>A304</f>
        <v>266</v>
      </c>
      <c r="L305" s="105"/>
      <c r="M305" s="105">
        <f>M306+M307</f>
        <v>178340353.94399998</v>
      </c>
      <c r="N305" s="105">
        <f>N306+N307</f>
        <v>184070468.36479998</v>
      </c>
      <c r="O305" s="103"/>
      <c r="P305" s="103"/>
      <c r="Q305" s="106"/>
      <c r="R305" s="107"/>
    </row>
    <row r="306" spans="1:18" s="87" customFormat="1" ht="46.5" customHeight="1">
      <c r="A306" s="102"/>
      <c r="B306" s="427" t="s">
        <v>928</v>
      </c>
      <c r="C306" s="428"/>
      <c r="D306" s="428"/>
      <c r="E306" s="428"/>
      <c r="F306" s="428"/>
      <c r="G306" s="428"/>
      <c r="H306" s="428"/>
      <c r="I306" s="429"/>
      <c r="J306" s="107"/>
      <c r="K306" s="108">
        <v>15</v>
      </c>
      <c r="L306" s="109"/>
      <c r="M306" s="109">
        <f>M125+M304</f>
        <v>54968378.104000002</v>
      </c>
      <c r="N306" s="109">
        <f>N125+N304</f>
        <v>54968378.104000002</v>
      </c>
      <c r="O306" s="107"/>
      <c r="P306" s="110"/>
      <c r="Q306" s="111"/>
      <c r="R306" s="107"/>
    </row>
    <row r="307" spans="1:18" s="87" customFormat="1" ht="32.25" customHeight="1">
      <c r="A307" s="102"/>
      <c r="B307" s="430" t="s">
        <v>929</v>
      </c>
      <c r="C307" s="431"/>
      <c r="D307" s="431"/>
      <c r="E307" s="431"/>
      <c r="F307" s="431"/>
      <c r="G307" s="431"/>
      <c r="H307" s="431"/>
      <c r="I307" s="432"/>
      <c r="J307" s="107"/>
      <c r="K307" s="108">
        <f>K305-K306-2</f>
        <v>249</v>
      </c>
      <c r="L307" s="109"/>
      <c r="M307" s="109">
        <f>M29+M86+M96+M110+M155+M161+M197+M274+M295+M297+M298+M299+M300+M301+M302+M303</f>
        <v>123371975.83999997</v>
      </c>
      <c r="N307" s="109">
        <f>N29+N86+N96+N110+N155+N161+N197+N274+N295+N297+N298+N299+N300+N301+N302+N303</f>
        <v>129102090.26079996</v>
      </c>
      <c r="O307" s="107"/>
      <c r="P307" s="107"/>
      <c r="Q307" s="111"/>
      <c r="R307" s="107"/>
    </row>
    <row r="308" spans="1:18" s="62" customFormat="1" ht="31.5" customHeight="1">
      <c r="D308" s="112"/>
      <c r="E308" s="112"/>
      <c r="F308" s="112"/>
      <c r="G308" s="112"/>
      <c r="I308" s="113"/>
      <c r="K308" s="19"/>
      <c r="L308" s="20"/>
      <c r="M308" s="114"/>
      <c r="N308" s="114"/>
      <c r="Q308" s="18"/>
    </row>
    <row r="309" spans="1:18" s="62" customFormat="1" ht="26.25" customHeight="1">
      <c r="D309" s="112"/>
      <c r="E309" s="112"/>
      <c r="F309" s="112"/>
      <c r="G309" s="112"/>
      <c r="I309" s="113"/>
      <c r="K309" s="19"/>
      <c r="L309" s="20"/>
      <c r="M309" s="115"/>
      <c r="N309" s="115"/>
      <c r="Q309" s="18"/>
    </row>
    <row r="310" spans="1:18" ht="43.5" customHeight="1">
      <c r="D310" s="116" t="s">
        <v>930</v>
      </c>
      <c r="E310" s="117"/>
    </row>
  </sheetData>
  <mergeCells count="49">
    <mergeCell ref="B12:P12"/>
    <mergeCell ref="B305:I305"/>
    <mergeCell ref="B306:I306"/>
    <mergeCell ref="B307:I307"/>
    <mergeCell ref="O2:R2"/>
    <mergeCell ref="O3:R3"/>
    <mergeCell ref="O5:R5"/>
    <mergeCell ref="N4:R4"/>
    <mergeCell ref="A162:R162"/>
    <mergeCell ref="B197:H197"/>
    <mergeCell ref="B198:O198"/>
    <mergeCell ref="B274:I274"/>
    <mergeCell ref="B275:O275"/>
    <mergeCell ref="A296:R296"/>
    <mergeCell ref="B125:I125"/>
    <mergeCell ref="B126:I126"/>
    <mergeCell ref="A127:R127"/>
    <mergeCell ref="A156:O156"/>
    <mergeCell ref="D157:D160"/>
    <mergeCell ref="E157:E160"/>
    <mergeCell ref="B29:H29"/>
    <mergeCell ref="A30:R30"/>
    <mergeCell ref="B86:I86"/>
    <mergeCell ref="A87:R87"/>
    <mergeCell ref="B96:I96"/>
    <mergeCell ref="B110:I110"/>
    <mergeCell ref="A19:R19"/>
    <mergeCell ref="C24:C26"/>
    <mergeCell ref="D24:D26"/>
    <mergeCell ref="E24:E26"/>
    <mergeCell ref="M16:M17"/>
    <mergeCell ref="N16:N17"/>
    <mergeCell ref="O16:O17"/>
    <mergeCell ref="P16:P17"/>
    <mergeCell ref="Q16:Q17"/>
    <mergeCell ref="R16:R17"/>
    <mergeCell ref="G16:G17"/>
    <mergeCell ref="H16:H17"/>
    <mergeCell ref="I16:I17"/>
    <mergeCell ref="J16:J17"/>
    <mergeCell ref="K16:K17"/>
    <mergeCell ref="L16:L17"/>
    <mergeCell ref="B13:F13"/>
    <mergeCell ref="A16:A17"/>
    <mergeCell ref="B16:B17"/>
    <mergeCell ref="C16:C17"/>
    <mergeCell ref="D16:D17"/>
    <mergeCell ref="E16:E17"/>
    <mergeCell ref="F16:F17"/>
  </mergeCells>
  <dataValidations disablePrompts="1" count="3">
    <dataValidation allowBlank="1" showInputMessage="1" showErrorMessage="1" prompt="Единица измерения заполняется автоматически в соответствии с КТРУ" sqref="G295 G155 G197" xr:uid="{00000000-0002-0000-0000-000000000000}"/>
    <dataValidation type="list" allowBlank="1" showInputMessage="1" showErrorMessage="1" prompt="Выберите обоснование применения государственных закупок" sqref="F295 F155 F197" xr:uid="{00000000-0002-0000-0000-000001000000}">
      <formula1>Обоснование</formula1>
    </dataValidation>
    <dataValidation type="list" allowBlank="1" showInputMessage="1" showErrorMessage="1" sqref="E295 E155 E197" xr:uid="{00000000-0002-0000-0000-000002000000}">
      <formula1>Способ</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20"/>
  <sheetViews>
    <sheetView topLeftCell="A898" zoomScale="78" zoomScaleNormal="78" workbookViewId="0">
      <selection activeCell="D908" sqref="D908:G908"/>
    </sheetView>
  </sheetViews>
  <sheetFormatPr defaultColWidth="9.7109375" defaultRowHeight="15.75"/>
  <cols>
    <col min="1" max="1" width="11.5703125" style="14" customWidth="1"/>
    <col min="2" max="2" width="15.5703125" style="14" customWidth="1"/>
    <col min="3" max="3" width="18.140625" style="14" bestFit="1" customWidth="1"/>
    <col min="4" max="5" width="48.28515625" style="17" customWidth="1"/>
    <col min="6" max="6" width="65" style="17" customWidth="1"/>
    <col min="7" max="7" width="37.42578125" style="18" customWidth="1"/>
    <col min="8" max="8" width="20.7109375" style="14" customWidth="1"/>
    <col min="9" max="9" width="19.5703125" style="19" customWidth="1"/>
    <col min="10" max="10" width="28.85546875" style="20" customWidth="1"/>
    <col min="11" max="11" width="34" style="20" customWidth="1"/>
    <col min="12" max="12" width="32.85546875" style="20" customWidth="1"/>
    <col min="13" max="13" width="18.85546875" style="14" customWidth="1"/>
    <col min="14" max="14" width="15.140625" style="14" bestFit="1" customWidth="1"/>
    <col min="15" max="16384" width="9.7109375" style="14"/>
  </cols>
  <sheetData>
    <row r="1" spans="1:17" s="1" customFormat="1" ht="15" customHeight="1">
      <c r="D1" s="2"/>
      <c r="E1" s="2"/>
      <c r="F1" s="2"/>
      <c r="G1" s="3"/>
      <c r="I1" s="4"/>
      <c r="J1" s="5"/>
      <c r="K1" s="5"/>
      <c r="L1" s="5"/>
    </row>
    <row r="2" spans="1:17" s="1" customFormat="1" ht="35.25" customHeight="1">
      <c r="A2" s="473" t="s">
        <v>1120</v>
      </c>
      <c r="B2" s="473"/>
      <c r="C2" s="473"/>
      <c r="D2" s="473"/>
      <c r="E2" s="473"/>
      <c r="F2" s="473"/>
      <c r="G2" s="473"/>
      <c r="H2" s="473"/>
      <c r="I2" s="473"/>
      <c r="J2" s="473"/>
      <c r="K2" s="473"/>
      <c r="L2" s="473"/>
      <c r="M2" s="9"/>
      <c r="N2" s="9"/>
      <c r="O2" s="9"/>
      <c r="P2" s="9"/>
      <c r="Q2" s="3"/>
    </row>
    <row r="3" spans="1:17" s="1" customFormat="1" ht="86.25" customHeight="1">
      <c r="A3" s="423" t="s">
        <v>934</v>
      </c>
      <c r="B3" s="423"/>
      <c r="C3" s="423"/>
      <c r="D3" s="423"/>
      <c r="E3" s="423"/>
      <c r="F3" s="423"/>
      <c r="G3" s="423"/>
      <c r="H3" s="423"/>
      <c r="I3" s="423"/>
      <c r="J3" s="423"/>
      <c r="K3" s="423"/>
      <c r="L3" s="423"/>
      <c r="M3" s="225"/>
      <c r="N3" s="225"/>
      <c r="O3" s="225"/>
      <c r="Q3" s="3"/>
    </row>
    <row r="4" spans="1:17" ht="30.75" customHeight="1">
      <c r="B4" s="15"/>
      <c r="C4" s="15"/>
      <c r="D4" s="16"/>
    </row>
    <row r="5" spans="1:17" ht="15" customHeight="1">
      <c r="A5" s="448" t="s">
        <v>3</v>
      </c>
      <c r="B5" s="448" t="s">
        <v>4</v>
      </c>
      <c r="C5" s="448" t="s">
        <v>5</v>
      </c>
      <c r="D5" s="450" t="s">
        <v>6</v>
      </c>
      <c r="E5" s="450" t="s">
        <v>7</v>
      </c>
      <c r="F5" s="450" t="s">
        <v>9</v>
      </c>
      <c r="G5" s="450" t="s">
        <v>10</v>
      </c>
      <c r="H5" s="450" t="s">
        <v>12</v>
      </c>
      <c r="I5" s="453" t="s">
        <v>13</v>
      </c>
      <c r="J5" s="444" t="s">
        <v>14</v>
      </c>
      <c r="K5" s="444" t="s">
        <v>15</v>
      </c>
      <c r="L5" s="444" t="s">
        <v>16</v>
      </c>
    </row>
    <row r="6" spans="1:17" s="21" customFormat="1" ht="133.5" customHeight="1">
      <c r="A6" s="449"/>
      <c r="B6" s="449"/>
      <c r="C6" s="449"/>
      <c r="D6" s="451"/>
      <c r="E6" s="451"/>
      <c r="F6" s="451"/>
      <c r="G6" s="451"/>
      <c r="H6" s="451"/>
      <c r="I6" s="454"/>
      <c r="J6" s="445"/>
      <c r="K6" s="445"/>
      <c r="L6" s="445"/>
    </row>
    <row r="7" spans="1:17" ht="32.25" customHeight="1">
      <c r="A7" s="119">
        <v>1</v>
      </c>
      <c r="B7" s="119">
        <v>2</v>
      </c>
      <c r="C7" s="119">
        <v>3</v>
      </c>
      <c r="D7" s="119">
        <v>4</v>
      </c>
      <c r="E7" s="119">
        <v>5</v>
      </c>
      <c r="F7" s="119">
        <v>7</v>
      </c>
      <c r="G7" s="119">
        <v>8</v>
      </c>
      <c r="H7" s="119">
        <v>10</v>
      </c>
      <c r="I7" s="119">
        <v>11</v>
      </c>
      <c r="J7" s="119">
        <v>12</v>
      </c>
      <c r="K7" s="119">
        <v>13</v>
      </c>
      <c r="L7" s="119">
        <v>14</v>
      </c>
    </row>
    <row r="8" spans="1:17" s="1" customFormat="1" ht="40.5" customHeight="1">
      <c r="A8" s="446" t="s">
        <v>1114</v>
      </c>
      <c r="B8" s="447"/>
      <c r="C8" s="447"/>
      <c r="D8" s="447"/>
      <c r="E8" s="447"/>
      <c r="F8" s="447"/>
      <c r="G8" s="447"/>
      <c r="H8" s="447"/>
      <c r="I8" s="447"/>
      <c r="J8" s="447"/>
      <c r="K8" s="447"/>
      <c r="L8" s="447"/>
    </row>
    <row r="9" spans="1:17" s="238" customFormat="1" ht="127.5" customHeight="1">
      <c r="A9" s="120">
        <v>1</v>
      </c>
      <c r="B9" s="120">
        <v>1</v>
      </c>
      <c r="C9" s="233" t="s">
        <v>22</v>
      </c>
      <c r="D9" s="234" t="s">
        <v>23</v>
      </c>
      <c r="E9" s="234" t="s">
        <v>24</v>
      </c>
      <c r="F9" s="234" t="s">
        <v>25</v>
      </c>
      <c r="G9" s="234" t="s">
        <v>26</v>
      </c>
      <c r="H9" s="235" t="s">
        <v>34</v>
      </c>
      <c r="I9" s="236">
        <v>1</v>
      </c>
      <c r="J9" s="237">
        <v>18595321.420000002</v>
      </c>
      <c r="K9" s="122">
        <f>I9*J9</f>
        <v>18595321.420000002</v>
      </c>
      <c r="L9" s="218">
        <f>K9*1.12</f>
        <v>20826759.990400005</v>
      </c>
    </row>
    <row r="10" spans="1:17" ht="85.5" customHeight="1">
      <c r="A10" s="123">
        <v>2</v>
      </c>
      <c r="B10" s="123">
        <v>2</v>
      </c>
      <c r="C10" s="123" t="s">
        <v>22</v>
      </c>
      <c r="D10" s="121" t="s">
        <v>35</v>
      </c>
      <c r="E10" s="121" t="s">
        <v>36</v>
      </c>
      <c r="F10" s="121" t="s">
        <v>37</v>
      </c>
      <c r="G10" s="120" t="s">
        <v>27</v>
      </c>
      <c r="H10" s="123" t="s">
        <v>29</v>
      </c>
      <c r="I10" s="124">
        <v>1</v>
      </c>
      <c r="J10" s="122">
        <v>636670.31999999995</v>
      </c>
      <c r="K10" s="122">
        <f t="shared" ref="K10:K11" si="0">I10*J10</f>
        <v>636670.31999999995</v>
      </c>
      <c r="L10" s="218">
        <f t="shared" ref="L10:L11" si="1">K10*1.12</f>
        <v>713070.75840000005</v>
      </c>
    </row>
    <row r="11" spans="1:17" ht="97.5" customHeight="1">
      <c r="A11" s="120">
        <v>3</v>
      </c>
      <c r="B11" s="120">
        <v>3</v>
      </c>
      <c r="C11" s="123" t="s">
        <v>22</v>
      </c>
      <c r="D11" s="121" t="s">
        <v>35</v>
      </c>
      <c r="E11" s="121" t="s">
        <v>36</v>
      </c>
      <c r="F11" s="121" t="s">
        <v>38</v>
      </c>
      <c r="G11" s="120" t="s">
        <v>27</v>
      </c>
      <c r="H11" s="123" t="s">
        <v>29</v>
      </c>
      <c r="I11" s="124">
        <v>1</v>
      </c>
      <c r="J11" s="122">
        <v>314876.49119999999</v>
      </c>
      <c r="K11" s="122">
        <f t="shared" si="0"/>
        <v>314876.49119999999</v>
      </c>
      <c r="L11" s="218">
        <f t="shared" si="1"/>
        <v>352661.67014400003</v>
      </c>
    </row>
    <row r="12" spans="1:17" ht="66.75" customHeight="1">
      <c r="A12" s="120">
        <v>4</v>
      </c>
      <c r="B12" s="123">
        <v>4</v>
      </c>
      <c r="C12" s="239" t="s">
        <v>936</v>
      </c>
      <c r="D12" s="125" t="s">
        <v>937</v>
      </c>
      <c r="E12" s="125" t="s">
        <v>937</v>
      </c>
      <c r="F12" s="125" t="s">
        <v>937</v>
      </c>
      <c r="G12" s="120" t="s">
        <v>27</v>
      </c>
      <c r="H12" s="123" t="s">
        <v>29</v>
      </c>
      <c r="I12" s="124">
        <v>40400</v>
      </c>
      <c r="J12" s="122">
        <v>40.26</v>
      </c>
      <c r="K12" s="122">
        <f t="shared" ref="K12:K15" si="2">I12*J12</f>
        <v>1626504</v>
      </c>
      <c r="L12" s="212">
        <f>K12*1.12</f>
        <v>1821684.4800000002</v>
      </c>
    </row>
    <row r="13" spans="1:17" ht="70.5" customHeight="1">
      <c r="A13" s="120">
        <v>6</v>
      </c>
      <c r="B13" s="123">
        <v>6</v>
      </c>
      <c r="C13" s="123" t="s">
        <v>22</v>
      </c>
      <c r="D13" s="121" t="s">
        <v>50</v>
      </c>
      <c r="E13" s="121" t="s">
        <v>51</v>
      </c>
      <c r="F13" s="121" t="s">
        <v>52</v>
      </c>
      <c r="G13" s="120" t="s">
        <v>939</v>
      </c>
      <c r="H13" s="123" t="s">
        <v>29</v>
      </c>
      <c r="I13" s="124">
        <v>1</v>
      </c>
      <c r="J13" s="240">
        <v>1206820</v>
      </c>
      <c r="K13" s="122">
        <f t="shared" ref="K13" si="3">I13*J13</f>
        <v>1206820</v>
      </c>
      <c r="L13" s="212">
        <f>K13*1.12</f>
        <v>1351638.4000000001</v>
      </c>
    </row>
    <row r="14" spans="1:17" ht="70.5" customHeight="1">
      <c r="A14" s="120">
        <v>6</v>
      </c>
      <c r="B14" s="123">
        <v>6</v>
      </c>
      <c r="C14" s="123" t="s">
        <v>22</v>
      </c>
      <c r="D14" s="121" t="s">
        <v>50</v>
      </c>
      <c r="E14" s="121" t="s">
        <v>51</v>
      </c>
      <c r="F14" s="121" t="s">
        <v>52</v>
      </c>
      <c r="G14" s="120" t="s">
        <v>939</v>
      </c>
      <c r="H14" s="123" t="s">
        <v>29</v>
      </c>
      <c r="I14" s="124">
        <v>1</v>
      </c>
      <c r="J14" s="240">
        <v>132473.79999999999</v>
      </c>
      <c r="K14" s="212">
        <f t="shared" si="2"/>
        <v>132473.79999999999</v>
      </c>
      <c r="L14" s="212">
        <f>K14*1.12</f>
        <v>148370.65599999999</v>
      </c>
    </row>
    <row r="15" spans="1:17" ht="70.5" customHeight="1">
      <c r="A15" s="120">
        <v>7</v>
      </c>
      <c r="B15" s="120">
        <v>7</v>
      </c>
      <c r="C15" s="130" t="s">
        <v>53</v>
      </c>
      <c r="D15" s="121" t="s">
        <v>940</v>
      </c>
      <c r="E15" s="121" t="s">
        <v>941</v>
      </c>
      <c r="F15" s="121" t="s">
        <v>941</v>
      </c>
      <c r="G15" s="120" t="s">
        <v>939</v>
      </c>
      <c r="H15" s="130" t="s">
        <v>942</v>
      </c>
      <c r="I15" s="241">
        <v>1</v>
      </c>
      <c r="J15" s="240">
        <v>16072</v>
      </c>
      <c r="K15" s="212">
        <f t="shared" si="2"/>
        <v>16072</v>
      </c>
      <c r="L15" s="212">
        <v>18000</v>
      </c>
    </row>
    <row r="16" spans="1:17" ht="54" customHeight="1">
      <c r="A16" s="120">
        <v>9</v>
      </c>
      <c r="B16" s="120">
        <v>9</v>
      </c>
      <c r="C16" s="130" t="s">
        <v>53</v>
      </c>
      <c r="D16" s="131" t="s">
        <v>943</v>
      </c>
      <c r="E16" s="131" t="s">
        <v>943</v>
      </c>
      <c r="F16" s="131" t="s">
        <v>943</v>
      </c>
      <c r="G16" s="132" t="s">
        <v>939</v>
      </c>
      <c r="H16" s="130" t="s">
        <v>29</v>
      </c>
      <c r="I16" s="241">
        <v>1</v>
      </c>
      <c r="J16" s="240">
        <v>80000</v>
      </c>
      <c r="K16" s="212">
        <f t="shared" ref="K16" si="4">I16*J16</f>
        <v>80000</v>
      </c>
      <c r="L16" s="212">
        <f>K16*1.12</f>
        <v>89600.000000000015</v>
      </c>
    </row>
    <row r="17" spans="1:12" ht="54" customHeight="1">
      <c r="A17" s="120">
        <v>9</v>
      </c>
      <c r="B17" s="120">
        <v>9</v>
      </c>
      <c r="C17" s="130" t="s">
        <v>53</v>
      </c>
      <c r="D17" s="125" t="s">
        <v>39</v>
      </c>
      <c r="E17" s="125" t="s">
        <v>40</v>
      </c>
      <c r="F17" s="126" t="s">
        <v>938</v>
      </c>
      <c r="G17" s="132" t="s">
        <v>939</v>
      </c>
      <c r="H17" s="130" t="s">
        <v>29</v>
      </c>
      <c r="I17" s="241">
        <v>1</v>
      </c>
      <c r="J17" s="240">
        <v>172560</v>
      </c>
      <c r="K17" s="122">
        <v>172560</v>
      </c>
      <c r="L17" s="212">
        <f>136000+36560.94</f>
        <v>172560.94</v>
      </c>
    </row>
    <row r="18" spans="1:12" s="1" customFormat="1" ht="31.5" customHeight="1">
      <c r="A18" s="130"/>
      <c r="B18" s="478" t="s">
        <v>55</v>
      </c>
      <c r="C18" s="479"/>
      <c r="D18" s="479"/>
      <c r="E18" s="479"/>
      <c r="F18" s="479"/>
      <c r="G18" s="480"/>
      <c r="H18" s="133"/>
      <c r="I18" s="134"/>
      <c r="J18" s="135"/>
      <c r="K18" s="135">
        <f>SUM(K9:K17)</f>
        <v>22781298.031200003</v>
      </c>
      <c r="L18" s="135">
        <f>SUM(L9:L17)</f>
        <v>25494346.894944005</v>
      </c>
    </row>
    <row r="19" spans="1:12" s="1" customFormat="1" ht="44.25" customHeight="1">
      <c r="A19" s="446" t="s">
        <v>1115</v>
      </c>
      <c r="B19" s="447"/>
      <c r="C19" s="447"/>
      <c r="D19" s="447"/>
      <c r="E19" s="447"/>
      <c r="F19" s="447"/>
      <c r="G19" s="447"/>
      <c r="H19" s="447"/>
      <c r="I19" s="447"/>
      <c r="J19" s="447"/>
      <c r="K19" s="447"/>
      <c r="L19" s="447"/>
    </row>
    <row r="20" spans="1:12" ht="79.5" customHeight="1">
      <c r="A20" s="123">
        <v>11</v>
      </c>
      <c r="B20" s="123">
        <v>2</v>
      </c>
      <c r="C20" s="123" t="s">
        <v>22</v>
      </c>
      <c r="D20" s="127" t="s">
        <v>73</v>
      </c>
      <c r="E20" s="127" t="s">
        <v>74</v>
      </c>
      <c r="F20" s="127" t="s">
        <v>74</v>
      </c>
      <c r="G20" s="120" t="s">
        <v>939</v>
      </c>
      <c r="H20" s="120" t="s">
        <v>29</v>
      </c>
      <c r="I20" s="124">
        <v>1</v>
      </c>
      <c r="J20" s="122">
        <v>7000000</v>
      </c>
      <c r="K20" s="212">
        <f t="shared" ref="K20:K444" si="5">I20*J20</f>
        <v>7000000</v>
      </c>
      <c r="L20" s="212">
        <v>7000000</v>
      </c>
    </row>
    <row r="21" spans="1:12" ht="81" customHeight="1">
      <c r="A21" s="123">
        <v>36</v>
      </c>
      <c r="B21" s="123">
        <v>27</v>
      </c>
      <c r="C21" s="123" t="s">
        <v>22</v>
      </c>
      <c r="D21" s="121" t="s">
        <v>156</v>
      </c>
      <c r="E21" s="121" t="s">
        <v>157</v>
      </c>
      <c r="F21" s="121" t="s">
        <v>157</v>
      </c>
      <c r="G21" s="120" t="s">
        <v>939</v>
      </c>
      <c r="H21" s="120" t="s">
        <v>29</v>
      </c>
      <c r="I21" s="143">
        <v>1</v>
      </c>
      <c r="J21" s="144">
        <v>196500</v>
      </c>
      <c r="K21" s="212">
        <f>I21*J21</f>
        <v>196500</v>
      </c>
      <c r="L21" s="212">
        <f>K21*1.12</f>
        <v>220080.00000000003</v>
      </c>
    </row>
    <row r="22" spans="1:12" s="136" customFormat="1" ht="100.5" customHeight="1">
      <c r="A22" s="265">
        <v>33</v>
      </c>
      <c r="B22" s="265">
        <v>24</v>
      </c>
      <c r="C22" s="265" t="s">
        <v>22</v>
      </c>
      <c r="D22" s="262" t="s">
        <v>148</v>
      </c>
      <c r="E22" s="262" t="s">
        <v>1512</v>
      </c>
      <c r="F22" s="262" t="s">
        <v>1512</v>
      </c>
      <c r="G22" s="263" t="s">
        <v>939</v>
      </c>
      <c r="H22" s="263" t="s">
        <v>29</v>
      </c>
      <c r="I22" s="264">
        <v>1</v>
      </c>
      <c r="J22" s="224">
        <v>550000</v>
      </c>
      <c r="K22" s="259">
        <f>I22*J22</f>
        <v>550000</v>
      </c>
      <c r="L22" s="259">
        <f>K22*1.12</f>
        <v>616000.00000000012</v>
      </c>
    </row>
    <row r="23" spans="1:12" ht="111" customHeight="1">
      <c r="A23" s="123">
        <v>34</v>
      </c>
      <c r="B23" s="123">
        <v>25</v>
      </c>
      <c r="C23" s="123" t="s">
        <v>22</v>
      </c>
      <c r="D23" s="121" t="s">
        <v>116</v>
      </c>
      <c r="E23" s="121" t="s">
        <v>1513</v>
      </c>
      <c r="F23" s="121" t="s">
        <v>1513</v>
      </c>
      <c r="G23" s="120" t="s">
        <v>939</v>
      </c>
      <c r="H23" s="120" t="s">
        <v>29</v>
      </c>
      <c r="I23" s="143">
        <v>1</v>
      </c>
      <c r="J23" s="144">
        <v>267900</v>
      </c>
      <c r="K23" s="212">
        <f>I23*J23</f>
        <v>267900</v>
      </c>
      <c r="L23" s="212">
        <f>K23*1.12</f>
        <v>300048</v>
      </c>
    </row>
    <row r="24" spans="1:12" ht="75.75" customHeight="1">
      <c r="A24" s="123">
        <v>12</v>
      </c>
      <c r="B24" s="123">
        <v>3</v>
      </c>
      <c r="C24" s="123" t="s">
        <v>22</v>
      </c>
      <c r="D24" s="121" t="s">
        <v>76</v>
      </c>
      <c r="E24" s="121" t="s">
        <v>77</v>
      </c>
      <c r="F24" s="121" t="s">
        <v>77</v>
      </c>
      <c r="G24" s="120" t="s">
        <v>939</v>
      </c>
      <c r="H24" s="120" t="s">
        <v>29</v>
      </c>
      <c r="I24" s="143">
        <v>1</v>
      </c>
      <c r="J24" s="122">
        <v>800000</v>
      </c>
      <c r="K24" s="212">
        <f t="shared" si="5"/>
        <v>800000</v>
      </c>
      <c r="L24" s="212">
        <f>K24</f>
        <v>800000</v>
      </c>
    </row>
    <row r="25" spans="1:12" ht="63.75" customHeight="1">
      <c r="A25" s="123">
        <v>18</v>
      </c>
      <c r="B25" s="123">
        <v>9</v>
      </c>
      <c r="C25" s="123" t="s">
        <v>22</v>
      </c>
      <c r="D25" s="121" t="s">
        <v>93</v>
      </c>
      <c r="E25" s="121" t="s">
        <v>94</v>
      </c>
      <c r="F25" s="121" t="s">
        <v>95</v>
      </c>
      <c r="G25" s="120" t="s">
        <v>27</v>
      </c>
      <c r="H25" s="120" t="s">
        <v>29</v>
      </c>
      <c r="I25" s="143">
        <v>1</v>
      </c>
      <c r="J25" s="144">
        <v>4936750</v>
      </c>
      <c r="K25" s="212">
        <f>I25*J25</f>
        <v>4936750</v>
      </c>
      <c r="L25" s="212">
        <v>4936750</v>
      </c>
    </row>
    <row r="26" spans="1:12" ht="63.75" customHeight="1">
      <c r="A26" s="219"/>
      <c r="B26" s="219"/>
      <c r="C26" s="219"/>
      <c r="D26" s="221"/>
      <c r="E26" s="221"/>
      <c r="F26" s="221" t="s">
        <v>1514</v>
      </c>
      <c r="G26" s="120" t="s">
        <v>939</v>
      </c>
      <c r="H26" s="120" t="s">
        <v>29</v>
      </c>
      <c r="I26" s="222">
        <v>1</v>
      </c>
      <c r="J26" s="223">
        <v>267900</v>
      </c>
      <c r="K26" s="212">
        <f>I26*J26</f>
        <v>267900</v>
      </c>
      <c r="L26" s="212">
        <f>K26*1.12</f>
        <v>300048</v>
      </c>
    </row>
    <row r="27" spans="1:12" ht="77.25" customHeight="1">
      <c r="A27" s="123">
        <v>19</v>
      </c>
      <c r="B27" s="123">
        <v>10</v>
      </c>
      <c r="C27" s="123" t="s">
        <v>22</v>
      </c>
      <c r="D27" s="121" t="s">
        <v>97</v>
      </c>
      <c r="E27" s="121" t="s">
        <v>98</v>
      </c>
      <c r="F27" s="121" t="s">
        <v>99</v>
      </c>
      <c r="G27" s="120" t="s">
        <v>939</v>
      </c>
      <c r="H27" s="120" t="s">
        <v>29</v>
      </c>
      <c r="I27" s="143">
        <v>1</v>
      </c>
      <c r="J27" s="144">
        <v>3056660</v>
      </c>
      <c r="K27" s="212">
        <f>I27*J27</f>
        <v>3056660</v>
      </c>
      <c r="L27" s="212">
        <f>K27</f>
        <v>3056660</v>
      </c>
    </row>
    <row r="28" spans="1:12" ht="80.25" customHeight="1">
      <c r="A28" s="123">
        <v>59</v>
      </c>
      <c r="B28" s="123">
        <v>50</v>
      </c>
      <c r="C28" s="128" t="s">
        <v>53</v>
      </c>
      <c r="D28" s="126" t="s">
        <v>957</v>
      </c>
      <c r="E28" s="126" t="s">
        <v>957</v>
      </c>
      <c r="F28" s="126" t="s">
        <v>957</v>
      </c>
      <c r="G28" s="127" t="s">
        <v>939</v>
      </c>
      <c r="H28" s="244" t="s">
        <v>29</v>
      </c>
      <c r="I28" s="172">
        <v>1</v>
      </c>
      <c r="J28" s="144">
        <v>6000000</v>
      </c>
      <c r="K28" s="212">
        <f>I28*J28</f>
        <v>6000000</v>
      </c>
      <c r="L28" s="212">
        <f>K28</f>
        <v>6000000</v>
      </c>
    </row>
    <row r="29" spans="1:12" s="136" customFormat="1" ht="111" customHeight="1">
      <c r="A29" s="265">
        <v>34</v>
      </c>
      <c r="B29" s="265">
        <v>25</v>
      </c>
      <c r="C29" s="265" t="s">
        <v>22</v>
      </c>
      <c r="D29" s="262" t="s">
        <v>116</v>
      </c>
      <c r="E29" s="262" t="s">
        <v>117</v>
      </c>
      <c r="F29" s="262" t="s">
        <v>151</v>
      </c>
      <c r="G29" s="263" t="s">
        <v>939</v>
      </c>
      <c r="H29" s="263" t="s">
        <v>29</v>
      </c>
      <c r="I29" s="264">
        <v>1</v>
      </c>
      <c r="J29" s="224">
        <v>384000</v>
      </c>
      <c r="K29" s="259">
        <f t="shared" ref="K29" si="6">I29*J29</f>
        <v>384000</v>
      </c>
      <c r="L29" s="259">
        <f t="shared" ref="L29" si="7">K29*1.12</f>
        <v>430080.00000000006</v>
      </c>
    </row>
    <row r="30" spans="1:12" ht="75.75" customHeight="1">
      <c r="A30" s="123">
        <v>51</v>
      </c>
      <c r="B30" s="123">
        <v>42</v>
      </c>
      <c r="C30" s="123" t="s">
        <v>53</v>
      </c>
      <c r="D30" s="126" t="s">
        <v>216</v>
      </c>
      <c r="E30" s="125" t="s">
        <v>217</v>
      </c>
      <c r="F30" s="125" t="s">
        <v>217</v>
      </c>
      <c r="G30" s="120" t="s">
        <v>939</v>
      </c>
      <c r="H30" s="120" t="s">
        <v>29</v>
      </c>
      <c r="I30" s="171">
        <v>1</v>
      </c>
      <c r="J30" s="144">
        <v>1970500</v>
      </c>
      <c r="K30" s="212">
        <f t="shared" ref="K30:K36" si="8">I30*J30</f>
        <v>1970500</v>
      </c>
      <c r="L30" s="212">
        <f>K30*1.12</f>
        <v>2206960</v>
      </c>
    </row>
    <row r="31" spans="1:12" ht="66.75" customHeight="1">
      <c r="A31" s="123">
        <v>20</v>
      </c>
      <c r="B31" s="123">
        <v>11</v>
      </c>
      <c r="C31" s="123" t="s">
        <v>22</v>
      </c>
      <c r="D31" s="121" t="s">
        <v>101</v>
      </c>
      <c r="E31" s="121" t="s">
        <v>102</v>
      </c>
      <c r="F31" s="121" t="s">
        <v>103</v>
      </c>
      <c r="G31" s="120" t="s">
        <v>27</v>
      </c>
      <c r="H31" s="120" t="s">
        <v>29</v>
      </c>
      <c r="I31" s="143">
        <v>1</v>
      </c>
      <c r="J31" s="144">
        <v>2000000</v>
      </c>
      <c r="K31" s="212">
        <f t="shared" si="8"/>
        <v>2000000</v>
      </c>
      <c r="L31" s="212">
        <f>K31</f>
        <v>2000000</v>
      </c>
    </row>
    <row r="32" spans="1:12" ht="79.5" customHeight="1">
      <c r="A32" s="123">
        <v>10</v>
      </c>
      <c r="B32" s="123">
        <v>1</v>
      </c>
      <c r="C32" s="123" t="s">
        <v>22</v>
      </c>
      <c r="D32" s="121" t="s">
        <v>57</v>
      </c>
      <c r="E32" s="121" t="s">
        <v>58</v>
      </c>
      <c r="F32" s="121" t="s">
        <v>60</v>
      </c>
      <c r="G32" s="120" t="s">
        <v>939</v>
      </c>
      <c r="H32" s="123" t="s">
        <v>29</v>
      </c>
      <c r="I32" s="124">
        <v>1</v>
      </c>
      <c r="J32" s="122">
        <v>1285700</v>
      </c>
      <c r="K32" s="212">
        <f t="shared" si="8"/>
        <v>1285700</v>
      </c>
      <c r="L32" s="212">
        <f t="shared" ref="L32:L39" si="9">K32*1.12</f>
        <v>1439984.0000000002</v>
      </c>
    </row>
    <row r="33" spans="1:12" ht="62.25" customHeight="1">
      <c r="A33" s="123">
        <v>14</v>
      </c>
      <c r="B33" s="123">
        <v>5</v>
      </c>
      <c r="C33" s="123" t="s">
        <v>22</v>
      </c>
      <c r="D33" s="121" t="s">
        <v>80</v>
      </c>
      <c r="E33" s="121" t="s">
        <v>81</v>
      </c>
      <c r="F33" s="121" t="s">
        <v>83</v>
      </c>
      <c r="G33" s="120" t="s">
        <v>939</v>
      </c>
      <c r="H33" s="120" t="s">
        <v>29</v>
      </c>
      <c r="I33" s="143">
        <v>1</v>
      </c>
      <c r="J33" s="122">
        <v>2140000</v>
      </c>
      <c r="K33" s="212">
        <f t="shared" si="8"/>
        <v>2140000</v>
      </c>
      <c r="L33" s="212">
        <f t="shared" si="9"/>
        <v>2396800</v>
      </c>
    </row>
    <row r="34" spans="1:12" ht="66.75" customHeight="1">
      <c r="A34" s="123">
        <v>15</v>
      </c>
      <c r="B34" s="123">
        <v>6</v>
      </c>
      <c r="C34" s="242" t="s">
        <v>22</v>
      </c>
      <c r="D34" s="243" t="s">
        <v>84</v>
      </c>
      <c r="E34" s="243" t="s">
        <v>43</v>
      </c>
      <c r="F34" s="243" t="s">
        <v>86</v>
      </c>
      <c r="G34" s="235" t="s">
        <v>27</v>
      </c>
      <c r="H34" s="235" t="s">
        <v>29</v>
      </c>
      <c r="I34" s="236">
        <v>1</v>
      </c>
      <c r="J34" s="122">
        <v>5155200</v>
      </c>
      <c r="K34" s="212">
        <f t="shared" si="8"/>
        <v>5155200</v>
      </c>
      <c r="L34" s="212">
        <f t="shared" si="9"/>
        <v>5773824.0000000009</v>
      </c>
    </row>
    <row r="35" spans="1:12" ht="75" customHeight="1">
      <c r="A35" s="123">
        <v>35</v>
      </c>
      <c r="B35" s="123">
        <v>26</v>
      </c>
      <c r="C35" s="123" t="s">
        <v>22</v>
      </c>
      <c r="D35" s="121" t="s">
        <v>152</v>
      </c>
      <c r="E35" s="121" t="s">
        <v>153</v>
      </c>
      <c r="F35" s="121" t="s">
        <v>155</v>
      </c>
      <c r="G35" s="120" t="s">
        <v>939</v>
      </c>
      <c r="H35" s="120" t="s">
        <v>29</v>
      </c>
      <c r="I35" s="143">
        <v>1</v>
      </c>
      <c r="J35" s="144">
        <v>681964</v>
      </c>
      <c r="K35" s="212">
        <f t="shared" si="8"/>
        <v>681964</v>
      </c>
      <c r="L35" s="212">
        <f t="shared" si="9"/>
        <v>763799.68</v>
      </c>
    </row>
    <row r="36" spans="1:12" ht="65.25" customHeight="1">
      <c r="A36" s="123">
        <v>16</v>
      </c>
      <c r="B36" s="123">
        <v>7</v>
      </c>
      <c r="C36" s="123" t="s">
        <v>22</v>
      </c>
      <c r="D36" s="121" t="s">
        <v>87</v>
      </c>
      <c r="E36" s="121" t="s">
        <v>88</v>
      </c>
      <c r="F36" s="121" t="s">
        <v>88</v>
      </c>
      <c r="G36" s="120" t="s">
        <v>939</v>
      </c>
      <c r="H36" s="120" t="s">
        <v>29</v>
      </c>
      <c r="I36" s="143">
        <v>1</v>
      </c>
      <c r="J36" s="122">
        <v>267900</v>
      </c>
      <c r="K36" s="212">
        <f t="shared" si="8"/>
        <v>267900</v>
      </c>
      <c r="L36" s="212">
        <f t="shared" si="9"/>
        <v>300048</v>
      </c>
    </row>
    <row r="37" spans="1:12" ht="80.25" customHeight="1">
      <c r="A37" s="123">
        <v>21</v>
      </c>
      <c r="B37" s="123">
        <v>12</v>
      </c>
      <c r="C37" s="123" t="s">
        <v>22</v>
      </c>
      <c r="D37" s="121" t="s">
        <v>105</v>
      </c>
      <c r="E37" s="121" t="s">
        <v>106</v>
      </c>
      <c r="F37" s="121" t="s">
        <v>107</v>
      </c>
      <c r="G37" s="120" t="s">
        <v>939</v>
      </c>
      <c r="H37" s="120" t="s">
        <v>29</v>
      </c>
      <c r="I37" s="143">
        <v>1</v>
      </c>
      <c r="J37" s="144">
        <v>758930</v>
      </c>
      <c r="K37" s="212">
        <f>I37*J37</f>
        <v>758930</v>
      </c>
      <c r="L37" s="212">
        <f t="shared" si="9"/>
        <v>850001.60000000009</v>
      </c>
    </row>
    <row r="38" spans="1:12" ht="75.75" customHeight="1">
      <c r="A38" s="123">
        <v>31</v>
      </c>
      <c r="B38" s="123">
        <v>22</v>
      </c>
      <c r="C38" s="123" t="s">
        <v>22</v>
      </c>
      <c r="D38" s="121" t="s">
        <v>133</v>
      </c>
      <c r="E38" s="121" t="s">
        <v>134</v>
      </c>
      <c r="F38" s="121" t="s">
        <v>135</v>
      </c>
      <c r="G38" s="120" t="s">
        <v>939</v>
      </c>
      <c r="H38" s="120" t="s">
        <v>29</v>
      </c>
      <c r="I38" s="143">
        <v>1</v>
      </c>
      <c r="J38" s="144">
        <v>358000</v>
      </c>
      <c r="K38" s="212">
        <f>I38*J38</f>
        <v>358000</v>
      </c>
      <c r="L38" s="212">
        <f t="shared" si="9"/>
        <v>400960.00000000006</v>
      </c>
    </row>
    <row r="39" spans="1:12" s="214" customFormat="1" ht="114" customHeight="1">
      <c r="A39" s="261">
        <v>25</v>
      </c>
      <c r="B39" s="261">
        <v>16</v>
      </c>
      <c r="C39" s="261" t="s">
        <v>22</v>
      </c>
      <c r="D39" s="262" t="s">
        <v>116</v>
      </c>
      <c r="E39" s="262" t="s">
        <v>117</v>
      </c>
      <c r="F39" s="262" t="s">
        <v>119</v>
      </c>
      <c r="G39" s="263" t="s">
        <v>939</v>
      </c>
      <c r="H39" s="263" t="s">
        <v>29</v>
      </c>
      <c r="I39" s="264">
        <v>1</v>
      </c>
      <c r="J39" s="224">
        <v>487000</v>
      </c>
      <c r="K39" s="259">
        <f>I39*J39</f>
        <v>487000</v>
      </c>
      <c r="L39" s="259">
        <f t="shared" si="9"/>
        <v>545440</v>
      </c>
    </row>
    <row r="40" spans="1:12" s="214" customFormat="1" ht="68.25" customHeight="1">
      <c r="A40" s="213">
        <v>28</v>
      </c>
      <c r="B40" s="213">
        <v>19</v>
      </c>
      <c r="C40" s="213" t="s">
        <v>22</v>
      </c>
      <c r="D40" s="215" t="s">
        <v>126</v>
      </c>
      <c r="E40" s="215" t="s">
        <v>127</v>
      </c>
      <c r="F40" s="215" t="s">
        <v>127</v>
      </c>
      <c r="G40" s="211" t="s">
        <v>939</v>
      </c>
      <c r="H40" s="211" t="s">
        <v>29</v>
      </c>
      <c r="I40" s="216">
        <v>1</v>
      </c>
      <c r="J40" s="217">
        <v>100000</v>
      </c>
      <c r="K40" s="212">
        <v>89000</v>
      </c>
      <c r="L40" s="212">
        <v>100000</v>
      </c>
    </row>
    <row r="41" spans="1:12" s="214" customFormat="1" ht="63.75" customHeight="1">
      <c r="A41" s="213">
        <v>24</v>
      </c>
      <c r="B41" s="213">
        <v>15</v>
      </c>
      <c r="C41" s="213" t="s">
        <v>22</v>
      </c>
      <c r="D41" s="215" t="s">
        <v>111</v>
      </c>
      <c r="E41" s="215" t="s">
        <v>112</v>
      </c>
      <c r="F41" s="215" t="s">
        <v>112</v>
      </c>
      <c r="G41" s="211" t="s">
        <v>939</v>
      </c>
      <c r="H41" s="211" t="s">
        <v>29</v>
      </c>
      <c r="I41" s="216">
        <v>1</v>
      </c>
      <c r="J41" s="217">
        <v>357000</v>
      </c>
      <c r="K41" s="212">
        <f>I41*J41</f>
        <v>357000</v>
      </c>
      <c r="L41" s="212">
        <v>400000</v>
      </c>
    </row>
    <row r="42" spans="1:12" s="214" customFormat="1" ht="63.75" customHeight="1">
      <c r="A42" s="261"/>
      <c r="B42" s="261"/>
      <c r="C42" s="261"/>
      <c r="D42" s="269"/>
      <c r="E42" s="269"/>
      <c r="F42" s="269"/>
      <c r="G42" s="263"/>
      <c r="H42" s="263"/>
      <c r="I42" s="270"/>
      <c r="J42" s="224"/>
      <c r="K42" s="259"/>
      <c r="L42" s="259"/>
    </row>
    <row r="43" spans="1:12" ht="69" customHeight="1">
      <c r="A43" s="123">
        <v>30</v>
      </c>
      <c r="B43" s="123">
        <v>21</v>
      </c>
      <c r="C43" s="128" t="s">
        <v>22</v>
      </c>
      <c r="D43" s="126" t="s">
        <v>944</v>
      </c>
      <c r="E43" s="126" t="s">
        <v>945</v>
      </c>
      <c r="F43" s="126" t="s">
        <v>945</v>
      </c>
      <c r="G43" s="120" t="s">
        <v>939</v>
      </c>
      <c r="H43" s="127" t="s">
        <v>29</v>
      </c>
      <c r="I43" s="171">
        <v>1</v>
      </c>
      <c r="J43" s="144">
        <v>25000</v>
      </c>
      <c r="K43" s="122">
        <f>I43*J43</f>
        <v>25000</v>
      </c>
      <c r="L43" s="122">
        <f>K43*1.12</f>
        <v>28000.000000000004</v>
      </c>
    </row>
    <row r="44" spans="1:12" ht="69" customHeight="1">
      <c r="A44" s="123">
        <v>32</v>
      </c>
      <c r="B44" s="123">
        <v>23</v>
      </c>
      <c r="C44" s="123" t="s">
        <v>53</v>
      </c>
      <c r="D44" s="121" t="s">
        <v>142</v>
      </c>
      <c r="E44" s="121" t="s">
        <v>143</v>
      </c>
      <c r="F44" s="121" t="s">
        <v>145</v>
      </c>
      <c r="G44" s="120" t="s">
        <v>939</v>
      </c>
      <c r="H44" s="120" t="s">
        <v>29</v>
      </c>
      <c r="I44" s="143">
        <v>1</v>
      </c>
      <c r="J44" s="144">
        <v>1000000</v>
      </c>
      <c r="K44" s="122">
        <f>I44*J44</f>
        <v>1000000</v>
      </c>
      <c r="L44" s="122">
        <f>K44*1.12</f>
        <v>1120000</v>
      </c>
    </row>
    <row r="45" spans="1:12" ht="65.25" customHeight="1">
      <c r="A45" s="123">
        <v>17</v>
      </c>
      <c r="B45" s="123">
        <v>8</v>
      </c>
      <c r="C45" s="123" t="s">
        <v>22</v>
      </c>
      <c r="D45" s="121" t="s">
        <v>90</v>
      </c>
      <c r="E45" s="121" t="s">
        <v>91</v>
      </c>
      <c r="F45" s="121" t="s">
        <v>91</v>
      </c>
      <c r="G45" s="120" t="s">
        <v>939</v>
      </c>
      <c r="H45" s="120" t="s">
        <v>29</v>
      </c>
      <c r="I45" s="143">
        <v>1</v>
      </c>
      <c r="J45" s="122">
        <v>28500</v>
      </c>
      <c r="K45" s="122">
        <f>I45*J45</f>
        <v>28500</v>
      </c>
      <c r="L45" s="122">
        <f>K45*1.12</f>
        <v>31920.000000000004</v>
      </c>
    </row>
    <row r="46" spans="1:12" ht="66.75" customHeight="1">
      <c r="A46" s="123">
        <v>37</v>
      </c>
      <c r="B46" s="123">
        <v>28</v>
      </c>
      <c r="C46" s="123" t="s">
        <v>22</v>
      </c>
      <c r="D46" s="121" t="s">
        <v>160</v>
      </c>
      <c r="E46" s="121" t="s">
        <v>161</v>
      </c>
      <c r="F46" s="121" t="s">
        <v>162</v>
      </c>
      <c r="G46" s="120" t="s">
        <v>939</v>
      </c>
      <c r="H46" s="120" t="s">
        <v>29</v>
      </c>
      <c r="I46" s="143">
        <v>1</v>
      </c>
      <c r="J46" s="144">
        <v>15000</v>
      </c>
      <c r="K46" s="122">
        <f>I46*J46</f>
        <v>15000</v>
      </c>
      <c r="L46" s="122">
        <f>K46*1.12</f>
        <v>16800</v>
      </c>
    </row>
    <row r="47" spans="1:12" ht="77.25" customHeight="1">
      <c r="A47" s="123">
        <v>38</v>
      </c>
      <c r="B47" s="123">
        <v>29</v>
      </c>
      <c r="C47" s="123" t="s">
        <v>22</v>
      </c>
      <c r="D47" s="121" t="s">
        <v>170</v>
      </c>
      <c r="E47" s="121" t="s">
        <v>171</v>
      </c>
      <c r="F47" s="121" t="s">
        <v>172</v>
      </c>
      <c r="G47" s="120" t="s">
        <v>939</v>
      </c>
      <c r="H47" s="120" t="s">
        <v>29</v>
      </c>
      <c r="I47" s="143">
        <v>1</v>
      </c>
      <c r="J47" s="144">
        <v>120000</v>
      </c>
      <c r="K47" s="122">
        <f>I47*J47</f>
        <v>120000</v>
      </c>
      <c r="L47" s="122">
        <f>K47*1.12</f>
        <v>134400</v>
      </c>
    </row>
    <row r="48" spans="1:12" s="214" customFormat="1" ht="63.75" customHeight="1">
      <c r="A48" s="261"/>
      <c r="B48" s="261"/>
      <c r="C48" s="261"/>
      <c r="D48" s="269"/>
      <c r="E48" s="269"/>
      <c r="F48" s="269"/>
      <c r="G48" s="263"/>
      <c r="H48" s="263"/>
      <c r="I48" s="270"/>
      <c r="J48" s="224"/>
      <c r="K48" s="259"/>
      <c r="L48" s="259"/>
    </row>
    <row r="49" spans="1:12" s="214" customFormat="1" ht="63.75" customHeight="1">
      <c r="A49" s="261"/>
      <c r="B49" s="261"/>
      <c r="C49" s="261"/>
      <c r="D49" s="269"/>
      <c r="E49" s="269"/>
      <c r="F49" s="269"/>
      <c r="G49" s="263"/>
      <c r="H49" s="263"/>
      <c r="I49" s="270"/>
      <c r="J49" s="224"/>
      <c r="K49" s="259"/>
      <c r="L49" s="259"/>
    </row>
    <row r="50" spans="1:12" s="214" customFormat="1" ht="63.75" customHeight="1">
      <c r="A50" s="261"/>
      <c r="B50" s="261"/>
      <c r="C50" s="261"/>
      <c r="D50" s="269"/>
      <c r="E50" s="269"/>
      <c r="F50" s="269"/>
      <c r="G50" s="263"/>
      <c r="H50" s="263"/>
      <c r="I50" s="270"/>
      <c r="J50" s="224"/>
      <c r="K50" s="259"/>
      <c r="L50" s="259"/>
    </row>
    <row r="51" spans="1:12" s="89" customFormat="1" ht="57" customHeight="1">
      <c r="A51" s="446" t="s">
        <v>1118</v>
      </c>
      <c r="B51" s="447"/>
      <c r="C51" s="447"/>
      <c r="D51" s="447"/>
      <c r="E51" s="447"/>
      <c r="F51" s="447"/>
      <c r="G51" s="447"/>
      <c r="H51" s="447"/>
      <c r="I51" s="447"/>
      <c r="J51" s="447"/>
      <c r="K51" s="447"/>
      <c r="L51" s="447"/>
    </row>
    <row r="52" spans="1:12" s="89" customFormat="1" ht="52.5" customHeight="1">
      <c r="A52" s="219">
        <v>104</v>
      </c>
      <c r="B52" s="220">
        <v>1</v>
      </c>
      <c r="C52" s="220" t="s">
        <v>33</v>
      </c>
      <c r="D52" s="221" t="s">
        <v>480</v>
      </c>
      <c r="E52" s="221" t="s">
        <v>480</v>
      </c>
      <c r="F52" s="221" t="s">
        <v>480</v>
      </c>
      <c r="G52" s="220" t="s">
        <v>266</v>
      </c>
      <c r="H52" s="220" t="s">
        <v>234</v>
      </c>
      <c r="I52" s="222">
        <v>10</v>
      </c>
      <c r="J52" s="223">
        <v>2000</v>
      </c>
      <c r="K52" s="223">
        <f t="shared" ref="K52:K76" si="10">I52*J52</f>
        <v>20000</v>
      </c>
      <c r="L52" s="223">
        <f>K52</f>
        <v>20000</v>
      </c>
    </row>
    <row r="53" spans="1:12" s="89" customFormat="1" ht="57" customHeight="1">
      <c r="A53" s="219">
        <v>105</v>
      </c>
      <c r="B53" s="220">
        <v>2</v>
      </c>
      <c r="C53" s="220" t="s">
        <v>33</v>
      </c>
      <c r="D53" s="221" t="s">
        <v>481</v>
      </c>
      <c r="E53" s="221" t="s">
        <v>481</v>
      </c>
      <c r="F53" s="221" t="s">
        <v>1123</v>
      </c>
      <c r="G53" s="220" t="s">
        <v>266</v>
      </c>
      <c r="H53" s="220" t="s">
        <v>234</v>
      </c>
      <c r="I53" s="222">
        <v>100</v>
      </c>
      <c r="J53" s="223">
        <v>3800</v>
      </c>
      <c r="K53" s="223">
        <f t="shared" si="10"/>
        <v>380000</v>
      </c>
      <c r="L53" s="223">
        <f t="shared" ref="L53:L84" si="11">K53</f>
        <v>380000</v>
      </c>
    </row>
    <row r="54" spans="1:12" s="89" customFormat="1" ht="53.25" customHeight="1">
      <c r="A54" s="219">
        <v>106</v>
      </c>
      <c r="B54" s="220">
        <v>3</v>
      </c>
      <c r="C54" s="220" t="s">
        <v>33</v>
      </c>
      <c r="D54" s="221" t="s">
        <v>481</v>
      </c>
      <c r="E54" s="221" t="s">
        <v>481</v>
      </c>
      <c r="F54" s="221" t="s">
        <v>484</v>
      </c>
      <c r="G54" s="220" t="s">
        <v>266</v>
      </c>
      <c r="H54" s="220" t="s">
        <v>234</v>
      </c>
      <c r="I54" s="222">
        <v>150</v>
      </c>
      <c r="J54" s="223">
        <v>190</v>
      </c>
      <c r="K54" s="223">
        <f t="shared" si="10"/>
        <v>28500</v>
      </c>
      <c r="L54" s="223">
        <f t="shared" si="11"/>
        <v>28500</v>
      </c>
    </row>
    <row r="55" spans="1:12" s="89" customFormat="1" ht="52.5" customHeight="1">
      <c r="A55" s="219">
        <v>107</v>
      </c>
      <c r="B55" s="220">
        <v>4</v>
      </c>
      <c r="C55" s="220" t="s">
        <v>33</v>
      </c>
      <c r="D55" s="221" t="s">
        <v>481</v>
      </c>
      <c r="E55" s="221" t="s">
        <v>481</v>
      </c>
      <c r="F55" s="221" t="s">
        <v>485</v>
      </c>
      <c r="G55" s="220" t="s">
        <v>266</v>
      </c>
      <c r="H55" s="220" t="s">
        <v>234</v>
      </c>
      <c r="I55" s="222">
        <v>100</v>
      </c>
      <c r="J55" s="223">
        <v>90</v>
      </c>
      <c r="K55" s="223">
        <f t="shared" si="10"/>
        <v>9000</v>
      </c>
      <c r="L55" s="223">
        <f t="shared" si="11"/>
        <v>9000</v>
      </c>
    </row>
    <row r="56" spans="1:12" s="89" customFormat="1" ht="54.75" customHeight="1">
      <c r="A56" s="219">
        <v>108</v>
      </c>
      <c r="B56" s="220">
        <v>5</v>
      </c>
      <c r="C56" s="220" t="s">
        <v>33</v>
      </c>
      <c r="D56" s="221" t="s">
        <v>481</v>
      </c>
      <c r="E56" s="221" t="s">
        <v>481</v>
      </c>
      <c r="F56" s="221" t="s">
        <v>486</v>
      </c>
      <c r="G56" s="220" t="s">
        <v>266</v>
      </c>
      <c r="H56" s="220" t="s">
        <v>234</v>
      </c>
      <c r="I56" s="222">
        <v>50</v>
      </c>
      <c r="J56" s="223">
        <v>420</v>
      </c>
      <c r="K56" s="223">
        <f t="shared" si="10"/>
        <v>21000</v>
      </c>
      <c r="L56" s="223">
        <f t="shared" si="11"/>
        <v>21000</v>
      </c>
    </row>
    <row r="57" spans="1:12" s="89" customFormat="1" ht="51" customHeight="1">
      <c r="A57" s="219">
        <v>109</v>
      </c>
      <c r="B57" s="220">
        <v>6</v>
      </c>
      <c r="C57" s="220" t="s">
        <v>33</v>
      </c>
      <c r="D57" s="221" t="s">
        <v>487</v>
      </c>
      <c r="E57" s="221" t="s">
        <v>1124</v>
      </c>
      <c r="F57" s="221" t="s">
        <v>1125</v>
      </c>
      <c r="G57" s="220" t="s">
        <v>266</v>
      </c>
      <c r="H57" s="220" t="s">
        <v>234</v>
      </c>
      <c r="I57" s="222">
        <v>250</v>
      </c>
      <c r="J57" s="223">
        <v>1124</v>
      </c>
      <c r="K57" s="223">
        <f t="shared" si="10"/>
        <v>281000</v>
      </c>
      <c r="L57" s="223">
        <f t="shared" si="11"/>
        <v>281000</v>
      </c>
    </row>
    <row r="58" spans="1:12" s="89" customFormat="1" ht="75.75" customHeight="1">
      <c r="A58" s="219">
        <v>110</v>
      </c>
      <c r="B58" s="220">
        <v>7</v>
      </c>
      <c r="C58" s="220" t="s">
        <v>33</v>
      </c>
      <c r="D58" s="221" t="s">
        <v>491</v>
      </c>
      <c r="E58" s="221" t="s">
        <v>492</v>
      </c>
      <c r="F58" s="221" t="s">
        <v>494</v>
      </c>
      <c r="G58" s="220" t="s">
        <v>266</v>
      </c>
      <c r="H58" s="220" t="s">
        <v>234</v>
      </c>
      <c r="I58" s="222">
        <v>20</v>
      </c>
      <c r="J58" s="223">
        <v>150</v>
      </c>
      <c r="K58" s="223">
        <f t="shared" si="10"/>
        <v>3000</v>
      </c>
      <c r="L58" s="223">
        <f t="shared" si="11"/>
        <v>3000</v>
      </c>
    </row>
    <row r="59" spans="1:12" s="89" customFormat="1" ht="62.25" customHeight="1">
      <c r="A59" s="219">
        <v>111</v>
      </c>
      <c r="B59" s="220">
        <v>8</v>
      </c>
      <c r="C59" s="220" t="s">
        <v>33</v>
      </c>
      <c r="D59" s="221" t="s">
        <v>495</v>
      </c>
      <c r="E59" s="221" t="s">
        <v>496</v>
      </c>
      <c r="F59" s="221" t="s">
        <v>496</v>
      </c>
      <c r="G59" s="220" t="s">
        <v>266</v>
      </c>
      <c r="H59" s="220" t="s">
        <v>234</v>
      </c>
      <c r="I59" s="222">
        <v>50</v>
      </c>
      <c r="J59" s="223">
        <v>190</v>
      </c>
      <c r="K59" s="223">
        <f t="shared" si="10"/>
        <v>9500</v>
      </c>
      <c r="L59" s="223">
        <f t="shared" si="11"/>
        <v>9500</v>
      </c>
    </row>
    <row r="60" spans="1:12" s="89" customFormat="1" ht="72" customHeight="1">
      <c r="A60" s="219">
        <v>112</v>
      </c>
      <c r="B60" s="220">
        <v>9</v>
      </c>
      <c r="C60" s="220" t="s">
        <v>33</v>
      </c>
      <c r="D60" s="221" t="s">
        <v>497</v>
      </c>
      <c r="E60" s="221" t="s">
        <v>498</v>
      </c>
      <c r="F60" s="221" t="s">
        <v>500</v>
      </c>
      <c r="G60" s="220" t="s">
        <v>266</v>
      </c>
      <c r="H60" s="220" t="s">
        <v>1010</v>
      </c>
      <c r="I60" s="222">
        <v>20</v>
      </c>
      <c r="J60" s="223">
        <v>350</v>
      </c>
      <c r="K60" s="223">
        <f t="shared" si="10"/>
        <v>7000</v>
      </c>
      <c r="L60" s="223">
        <f t="shared" si="11"/>
        <v>7000</v>
      </c>
    </row>
    <row r="61" spans="1:12" s="89" customFormat="1" ht="53.25" customHeight="1">
      <c r="A61" s="219">
        <v>113</v>
      </c>
      <c r="B61" s="220">
        <v>10</v>
      </c>
      <c r="C61" s="220" t="s">
        <v>33</v>
      </c>
      <c r="D61" s="221" t="s">
        <v>502</v>
      </c>
      <c r="E61" s="221" t="s">
        <v>503</v>
      </c>
      <c r="F61" s="221" t="s">
        <v>1011</v>
      </c>
      <c r="G61" s="220" t="s">
        <v>266</v>
      </c>
      <c r="H61" s="220" t="s">
        <v>234</v>
      </c>
      <c r="I61" s="222">
        <v>10</v>
      </c>
      <c r="J61" s="223">
        <v>650</v>
      </c>
      <c r="K61" s="223">
        <f t="shared" si="10"/>
        <v>6500</v>
      </c>
      <c r="L61" s="223">
        <f t="shared" si="11"/>
        <v>6500</v>
      </c>
    </row>
    <row r="62" spans="1:12" s="89" customFormat="1" ht="47.25" customHeight="1">
      <c r="A62" s="219">
        <v>114</v>
      </c>
      <c r="B62" s="220">
        <v>11</v>
      </c>
      <c r="C62" s="220" t="s">
        <v>33</v>
      </c>
      <c r="D62" s="221" t="s">
        <v>506</v>
      </c>
      <c r="E62" s="221" t="s">
        <v>507</v>
      </c>
      <c r="F62" s="221" t="s">
        <v>1012</v>
      </c>
      <c r="G62" s="220" t="s">
        <v>266</v>
      </c>
      <c r="H62" s="220" t="s">
        <v>234</v>
      </c>
      <c r="I62" s="222">
        <v>10</v>
      </c>
      <c r="J62" s="223">
        <v>650</v>
      </c>
      <c r="K62" s="223">
        <f t="shared" si="10"/>
        <v>6500</v>
      </c>
      <c r="L62" s="223">
        <f t="shared" si="11"/>
        <v>6500</v>
      </c>
    </row>
    <row r="63" spans="1:12" s="89" customFormat="1" ht="56.25" customHeight="1">
      <c r="A63" s="219">
        <v>115</v>
      </c>
      <c r="B63" s="220">
        <v>12</v>
      </c>
      <c r="C63" s="220" t="s">
        <v>33</v>
      </c>
      <c r="D63" s="221" t="s">
        <v>508</v>
      </c>
      <c r="E63" s="221" t="s">
        <v>508</v>
      </c>
      <c r="F63" s="221" t="s">
        <v>510</v>
      </c>
      <c r="G63" s="220" t="s">
        <v>266</v>
      </c>
      <c r="H63" s="220" t="s">
        <v>234</v>
      </c>
      <c r="I63" s="222">
        <v>20</v>
      </c>
      <c r="J63" s="223">
        <v>210</v>
      </c>
      <c r="K63" s="223">
        <f t="shared" si="10"/>
        <v>4200</v>
      </c>
      <c r="L63" s="223">
        <f t="shared" si="11"/>
        <v>4200</v>
      </c>
    </row>
    <row r="64" spans="1:12" s="89" customFormat="1" ht="60" customHeight="1">
      <c r="A64" s="219">
        <v>116</v>
      </c>
      <c r="B64" s="220">
        <v>13</v>
      </c>
      <c r="C64" s="220" t="s">
        <v>33</v>
      </c>
      <c r="D64" s="221" t="s">
        <v>508</v>
      </c>
      <c r="E64" s="221" t="s">
        <v>508</v>
      </c>
      <c r="F64" s="221" t="s">
        <v>512</v>
      </c>
      <c r="G64" s="220" t="s">
        <v>266</v>
      </c>
      <c r="H64" s="220" t="s">
        <v>234</v>
      </c>
      <c r="I64" s="222">
        <v>50</v>
      </c>
      <c r="J64" s="223">
        <v>630</v>
      </c>
      <c r="K64" s="223">
        <f t="shared" si="10"/>
        <v>31500</v>
      </c>
      <c r="L64" s="223">
        <f t="shared" si="11"/>
        <v>31500</v>
      </c>
    </row>
    <row r="65" spans="1:12" s="89" customFormat="1" ht="54.75" customHeight="1">
      <c r="A65" s="219">
        <v>117</v>
      </c>
      <c r="B65" s="220">
        <v>14</v>
      </c>
      <c r="C65" s="220" t="s">
        <v>33</v>
      </c>
      <c r="D65" s="221" t="s">
        <v>516</v>
      </c>
      <c r="E65" s="221" t="s">
        <v>517</v>
      </c>
      <c r="F65" s="221" t="s">
        <v>519</v>
      </c>
      <c r="G65" s="220" t="s">
        <v>266</v>
      </c>
      <c r="H65" s="220" t="s">
        <v>234</v>
      </c>
      <c r="I65" s="222">
        <v>50</v>
      </c>
      <c r="J65" s="223">
        <v>700</v>
      </c>
      <c r="K65" s="223">
        <f t="shared" si="10"/>
        <v>35000</v>
      </c>
      <c r="L65" s="223">
        <f t="shared" si="11"/>
        <v>35000</v>
      </c>
    </row>
    <row r="66" spans="1:12" s="89" customFormat="1" ht="53.25" customHeight="1">
      <c r="A66" s="219">
        <v>118</v>
      </c>
      <c r="B66" s="220">
        <v>15</v>
      </c>
      <c r="C66" s="220" t="s">
        <v>33</v>
      </c>
      <c r="D66" s="221" t="s">
        <v>520</v>
      </c>
      <c r="E66" s="221" t="s">
        <v>521</v>
      </c>
      <c r="F66" s="221" t="s">
        <v>523</v>
      </c>
      <c r="G66" s="220" t="s">
        <v>266</v>
      </c>
      <c r="H66" s="220" t="s">
        <v>1013</v>
      </c>
      <c r="I66" s="222">
        <v>50</v>
      </c>
      <c r="J66" s="223">
        <v>400</v>
      </c>
      <c r="K66" s="223">
        <f t="shared" si="10"/>
        <v>20000</v>
      </c>
      <c r="L66" s="223">
        <f t="shared" si="11"/>
        <v>20000</v>
      </c>
    </row>
    <row r="67" spans="1:12" s="89" customFormat="1" ht="54.75" customHeight="1">
      <c r="A67" s="219">
        <v>119</v>
      </c>
      <c r="B67" s="220">
        <v>16</v>
      </c>
      <c r="C67" s="220" t="s">
        <v>33</v>
      </c>
      <c r="D67" s="221" t="s">
        <v>525</v>
      </c>
      <c r="E67" s="221" t="s">
        <v>526</v>
      </c>
      <c r="F67" s="221" t="s">
        <v>528</v>
      </c>
      <c r="G67" s="220" t="s">
        <v>266</v>
      </c>
      <c r="H67" s="220" t="s">
        <v>234</v>
      </c>
      <c r="I67" s="222">
        <v>100</v>
      </c>
      <c r="J67" s="223">
        <v>470</v>
      </c>
      <c r="K67" s="223">
        <f t="shared" si="10"/>
        <v>47000</v>
      </c>
      <c r="L67" s="223">
        <f t="shared" si="11"/>
        <v>47000</v>
      </c>
    </row>
    <row r="68" spans="1:12" s="89" customFormat="1" ht="47.25" customHeight="1">
      <c r="A68" s="219">
        <v>120</v>
      </c>
      <c r="B68" s="220">
        <v>17</v>
      </c>
      <c r="C68" s="220" t="s">
        <v>33</v>
      </c>
      <c r="D68" s="221" t="s">
        <v>529</v>
      </c>
      <c r="E68" s="221" t="s">
        <v>530</v>
      </c>
      <c r="F68" s="221" t="s">
        <v>532</v>
      </c>
      <c r="G68" s="220" t="s">
        <v>266</v>
      </c>
      <c r="H68" s="220" t="s">
        <v>533</v>
      </c>
      <c r="I68" s="222">
        <v>10</v>
      </c>
      <c r="J68" s="223">
        <v>840</v>
      </c>
      <c r="K68" s="223">
        <f t="shared" si="10"/>
        <v>8400</v>
      </c>
      <c r="L68" s="223">
        <f t="shared" si="11"/>
        <v>8400</v>
      </c>
    </row>
    <row r="69" spans="1:12" s="89" customFormat="1" ht="47.25" customHeight="1">
      <c r="A69" s="219">
        <v>121</v>
      </c>
      <c r="B69" s="220">
        <v>18</v>
      </c>
      <c r="C69" s="220" t="s">
        <v>33</v>
      </c>
      <c r="D69" s="221" t="s">
        <v>534</v>
      </c>
      <c r="E69" s="221" t="s">
        <v>535</v>
      </c>
      <c r="F69" s="221" t="s">
        <v>537</v>
      </c>
      <c r="G69" s="220" t="s">
        <v>266</v>
      </c>
      <c r="H69" s="220" t="s">
        <v>234</v>
      </c>
      <c r="I69" s="222">
        <v>50</v>
      </c>
      <c r="J69" s="223">
        <v>500</v>
      </c>
      <c r="K69" s="223">
        <f t="shared" si="10"/>
        <v>25000</v>
      </c>
      <c r="L69" s="223">
        <f t="shared" si="11"/>
        <v>25000</v>
      </c>
    </row>
    <row r="70" spans="1:12" s="89" customFormat="1" ht="53.25" customHeight="1">
      <c r="A70" s="219">
        <v>122</v>
      </c>
      <c r="B70" s="220">
        <v>19</v>
      </c>
      <c r="C70" s="220" t="s">
        <v>33</v>
      </c>
      <c r="D70" s="221" t="s">
        <v>538</v>
      </c>
      <c r="E70" s="221" t="s">
        <v>539</v>
      </c>
      <c r="F70" s="221" t="s">
        <v>540</v>
      </c>
      <c r="G70" s="220" t="s">
        <v>266</v>
      </c>
      <c r="H70" s="220" t="s">
        <v>234</v>
      </c>
      <c r="I70" s="222">
        <v>50</v>
      </c>
      <c r="J70" s="223">
        <v>1200</v>
      </c>
      <c r="K70" s="223">
        <f t="shared" si="10"/>
        <v>60000</v>
      </c>
      <c r="L70" s="223">
        <f t="shared" si="11"/>
        <v>60000</v>
      </c>
    </row>
    <row r="71" spans="1:12" s="89" customFormat="1" ht="53.25" customHeight="1">
      <c r="A71" s="219">
        <v>123</v>
      </c>
      <c r="B71" s="220">
        <v>20</v>
      </c>
      <c r="C71" s="220" t="s">
        <v>33</v>
      </c>
      <c r="D71" s="221" t="s">
        <v>548</v>
      </c>
      <c r="E71" s="221" t="s">
        <v>549</v>
      </c>
      <c r="F71" s="221" t="s">
        <v>550</v>
      </c>
      <c r="G71" s="220" t="s">
        <v>266</v>
      </c>
      <c r="H71" s="220" t="s">
        <v>234</v>
      </c>
      <c r="I71" s="222">
        <v>100</v>
      </c>
      <c r="J71" s="223">
        <v>110</v>
      </c>
      <c r="K71" s="223">
        <f t="shared" si="10"/>
        <v>11000</v>
      </c>
      <c r="L71" s="223">
        <f t="shared" si="11"/>
        <v>11000</v>
      </c>
    </row>
    <row r="72" spans="1:12" s="89" customFormat="1" ht="67.5" customHeight="1">
      <c r="A72" s="219">
        <v>124</v>
      </c>
      <c r="B72" s="220">
        <v>21</v>
      </c>
      <c r="C72" s="220" t="s">
        <v>33</v>
      </c>
      <c r="D72" s="221" t="s">
        <v>551</v>
      </c>
      <c r="E72" s="221" t="s">
        <v>552</v>
      </c>
      <c r="F72" s="221" t="s">
        <v>554</v>
      </c>
      <c r="G72" s="220" t="s">
        <v>266</v>
      </c>
      <c r="H72" s="220" t="s">
        <v>234</v>
      </c>
      <c r="I72" s="222">
        <v>200</v>
      </c>
      <c r="J72" s="223">
        <v>270</v>
      </c>
      <c r="K72" s="223">
        <f t="shared" si="10"/>
        <v>54000</v>
      </c>
      <c r="L72" s="223">
        <f t="shared" si="11"/>
        <v>54000</v>
      </c>
    </row>
    <row r="73" spans="1:12" s="89" customFormat="1" ht="67.5" customHeight="1">
      <c r="A73" s="219">
        <v>125</v>
      </c>
      <c r="B73" s="220">
        <v>22</v>
      </c>
      <c r="C73" s="220" t="s">
        <v>33</v>
      </c>
      <c r="D73" s="221" t="s">
        <v>1515</v>
      </c>
      <c r="E73" s="221" t="s">
        <v>1515</v>
      </c>
      <c r="F73" s="221" t="s">
        <v>1515</v>
      </c>
      <c r="G73" s="220" t="s">
        <v>266</v>
      </c>
      <c r="H73" s="220" t="s">
        <v>458</v>
      </c>
      <c r="I73" s="222">
        <v>80</v>
      </c>
      <c r="J73" s="223">
        <v>159</v>
      </c>
      <c r="K73" s="223">
        <f t="shared" si="10"/>
        <v>12720</v>
      </c>
      <c r="L73" s="223">
        <f t="shared" si="11"/>
        <v>12720</v>
      </c>
    </row>
    <row r="74" spans="1:12" s="89" customFormat="1" ht="67.5" customHeight="1">
      <c r="A74" s="219">
        <v>126</v>
      </c>
      <c r="B74" s="220">
        <v>23</v>
      </c>
      <c r="C74" s="220" t="s">
        <v>33</v>
      </c>
      <c r="D74" s="221" t="s">
        <v>1516</v>
      </c>
      <c r="E74" s="221" t="s">
        <v>1516</v>
      </c>
      <c r="F74" s="221" t="s">
        <v>1517</v>
      </c>
      <c r="G74" s="220" t="s">
        <v>266</v>
      </c>
      <c r="H74" s="220" t="s">
        <v>442</v>
      </c>
      <c r="I74" s="222">
        <v>1500</v>
      </c>
      <c r="J74" s="223">
        <v>69</v>
      </c>
      <c r="K74" s="223">
        <f>I74*J74</f>
        <v>103500</v>
      </c>
      <c r="L74" s="223">
        <f t="shared" si="11"/>
        <v>103500</v>
      </c>
    </row>
    <row r="75" spans="1:12" s="89" customFormat="1" ht="93" customHeight="1">
      <c r="A75" s="219">
        <v>127</v>
      </c>
      <c r="B75" s="220">
        <v>24</v>
      </c>
      <c r="C75" s="220" t="s">
        <v>33</v>
      </c>
      <c r="D75" s="221" t="s">
        <v>555</v>
      </c>
      <c r="E75" s="221" t="s">
        <v>556</v>
      </c>
      <c r="F75" s="221" t="s">
        <v>557</v>
      </c>
      <c r="G75" s="220" t="s">
        <v>266</v>
      </c>
      <c r="H75" s="220" t="s">
        <v>1005</v>
      </c>
      <c r="I75" s="222">
        <v>1080</v>
      </c>
      <c r="J75" s="223">
        <v>2000</v>
      </c>
      <c r="K75" s="223">
        <f t="shared" si="10"/>
        <v>2160000</v>
      </c>
      <c r="L75" s="223">
        <f t="shared" si="11"/>
        <v>2160000</v>
      </c>
    </row>
    <row r="76" spans="1:12" s="89" customFormat="1" ht="93" customHeight="1">
      <c r="A76" s="219">
        <v>128</v>
      </c>
      <c r="B76" s="220">
        <v>25</v>
      </c>
      <c r="C76" s="220" t="s">
        <v>33</v>
      </c>
      <c r="D76" s="126" t="s">
        <v>1014</v>
      </c>
      <c r="E76" s="126" t="s">
        <v>513</v>
      </c>
      <c r="F76" s="126" t="s">
        <v>1518</v>
      </c>
      <c r="G76" s="220" t="s">
        <v>266</v>
      </c>
      <c r="H76" s="127" t="s">
        <v>458</v>
      </c>
      <c r="I76" s="157">
        <v>2</v>
      </c>
      <c r="J76" s="223">
        <v>11040</v>
      </c>
      <c r="K76" s="223">
        <f t="shared" si="10"/>
        <v>22080</v>
      </c>
      <c r="L76" s="223">
        <f t="shared" si="11"/>
        <v>22080</v>
      </c>
    </row>
    <row r="77" spans="1:12" s="89" customFormat="1" ht="53.25" customHeight="1">
      <c r="A77" s="219">
        <v>129</v>
      </c>
      <c r="B77" s="220">
        <v>26</v>
      </c>
      <c r="C77" s="127" t="s">
        <v>252</v>
      </c>
      <c r="D77" s="126" t="s">
        <v>576</v>
      </c>
      <c r="E77" s="126" t="s">
        <v>577</v>
      </c>
      <c r="F77" s="126" t="s">
        <v>579</v>
      </c>
      <c r="G77" s="127" t="s">
        <v>266</v>
      </c>
      <c r="H77" s="127" t="s">
        <v>234</v>
      </c>
      <c r="I77" s="157">
        <v>50</v>
      </c>
      <c r="J77" s="223">
        <v>260</v>
      </c>
      <c r="K77" s="223">
        <f>I77*J77</f>
        <v>13000</v>
      </c>
      <c r="L77" s="223">
        <f t="shared" si="11"/>
        <v>13000</v>
      </c>
    </row>
    <row r="78" spans="1:12" s="89" customFormat="1" ht="53.25" customHeight="1">
      <c r="A78" s="219">
        <v>130</v>
      </c>
      <c r="B78" s="220">
        <v>27</v>
      </c>
      <c r="C78" s="127" t="s">
        <v>252</v>
      </c>
      <c r="D78" s="126" t="s">
        <v>580</v>
      </c>
      <c r="E78" s="126" t="s">
        <v>581</v>
      </c>
      <c r="F78" s="126" t="s">
        <v>583</v>
      </c>
      <c r="G78" s="127" t="s">
        <v>266</v>
      </c>
      <c r="H78" s="127" t="s">
        <v>234</v>
      </c>
      <c r="I78" s="171">
        <v>100</v>
      </c>
      <c r="J78" s="223">
        <v>500</v>
      </c>
      <c r="K78" s="223">
        <f>I78*J78</f>
        <v>50000</v>
      </c>
      <c r="L78" s="223">
        <f t="shared" si="11"/>
        <v>50000</v>
      </c>
    </row>
    <row r="79" spans="1:12" s="89" customFormat="1" ht="53.25" customHeight="1">
      <c r="A79" s="219">
        <v>131</v>
      </c>
      <c r="B79" s="220">
        <v>28</v>
      </c>
      <c r="C79" s="127" t="s">
        <v>252</v>
      </c>
      <c r="D79" s="126" t="s">
        <v>584</v>
      </c>
      <c r="E79" s="126" t="s">
        <v>585</v>
      </c>
      <c r="F79" s="126" t="s">
        <v>587</v>
      </c>
      <c r="G79" s="127" t="s">
        <v>266</v>
      </c>
      <c r="H79" s="220" t="s">
        <v>234</v>
      </c>
      <c r="I79" s="222"/>
      <c r="J79" s="223"/>
      <c r="K79" s="223"/>
      <c r="L79" s="223">
        <f t="shared" si="11"/>
        <v>0</v>
      </c>
    </row>
    <row r="80" spans="1:12" s="89" customFormat="1" ht="53.25" customHeight="1">
      <c r="A80" s="219">
        <v>132</v>
      </c>
      <c r="B80" s="220">
        <v>29</v>
      </c>
      <c r="C80" s="127" t="s">
        <v>252</v>
      </c>
      <c r="D80" s="126" t="s">
        <v>1014</v>
      </c>
      <c r="E80" s="126" t="s">
        <v>1015</v>
      </c>
      <c r="F80" s="126" t="s">
        <v>1015</v>
      </c>
      <c r="G80" s="127" t="s">
        <v>266</v>
      </c>
      <c r="H80" s="132" t="s">
        <v>234</v>
      </c>
      <c r="I80" s="172">
        <v>50</v>
      </c>
      <c r="J80" s="223">
        <v>700</v>
      </c>
      <c r="K80" s="223">
        <f>I80*J80</f>
        <v>35000</v>
      </c>
      <c r="L80" s="223">
        <f t="shared" si="11"/>
        <v>35000</v>
      </c>
    </row>
    <row r="81" spans="1:13" s="89" customFormat="1" ht="92.25" customHeight="1">
      <c r="A81" s="219">
        <v>133</v>
      </c>
      <c r="B81" s="220">
        <v>30</v>
      </c>
      <c r="C81" s="127" t="s">
        <v>252</v>
      </c>
      <c r="D81" s="126" t="s">
        <v>1016</v>
      </c>
      <c r="E81" s="126" t="s">
        <v>1016</v>
      </c>
      <c r="F81" s="126" t="s">
        <v>1016</v>
      </c>
      <c r="G81" s="127" t="s">
        <v>266</v>
      </c>
      <c r="H81" s="173" t="s">
        <v>234</v>
      </c>
      <c r="I81" s="172">
        <v>20</v>
      </c>
      <c r="J81" s="223"/>
      <c r="K81" s="223"/>
      <c r="L81" s="223">
        <f t="shared" si="11"/>
        <v>0</v>
      </c>
    </row>
    <row r="82" spans="1:13" s="89" customFormat="1" ht="65.25" customHeight="1">
      <c r="A82" s="219">
        <v>134</v>
      </c>
      <c r="B82" s="220">
        <v>31</v>
      </c>
      <c r="C82" s="127" t="s">
        <v>252</v>
      </c>
      <c r="D82" s="126" t="s">
        <v>1017</v>
      </c>
      <c r="E82" s="126" t="s">
        <v>1017</v>
      </c>
      <c r="F82" s="126" t="s">
        <v>1018</v>
      </c>
      <c r="G82" s="127" t="s">
        <v>266</v>
      </c>
      <c r="H82" s="127" t="s">
        <v>234</v>
      </c>
      <c r="I82" s="174">
        <v>10</v>
      </c>
      <c r="J82" s="223">
        <v>2000</v>
      </c>
      <c r="K82" s="223">
        <f>I82*J82</f>
        <v>20000</v>
      </c>
      <c r="L82" s="223">
        <f t="shared" si="11"/>
        <v>20000</v>
      </c>
    </row>
    <row r="83" spans="1:13" s="89" customFormat="1" ht="53.25" customHeight="1">
      <c r="A83" s="219">
        <v>135</v>
      </c>
      <c r="B83" s="220">
        <v>32</v>
      </c>
      <c r="C83" s="220" t="s">
        <v>252</v>
      </c>
      <c r="D83" s="221" t="s">
        <v>1019</v>
      </c>
      <c r="E83" s="221" t="s">
        <v>1019</v>
      </c>
      <c r="F83" s="221" t="s">
        <v>1019</v>
      </c>
      <c r="G83" s="220" t="s">
        <v>266</v>
      </c>
      <c r="H83" s="220" t="s">
        <v>234</v>
      </c>
      <c r="I83" s="222">
        <v>2</v>
      </c>
      <c r="J83" s="223"/>
      <c r="K83" s="223"/>
      <c r="L83" s="223">
        <f t="shared" si="11"/>
        <v>0</v>
      </c>
    </row>
    <row r="84" spans="1:13" s="87" customFormat="1" ht="40.5" customHeight="1">
      <c r="A84" s="219">
        <v>136</v>
      </c>
      <c r="B84" s="220">
        <v>33</v>
      </c>
      <c r="C84" s="220" t="s">
        <v>252</v>
      </c>
      <c r="D84" s="221" t="s">
        <v>1020</v>
      </c>
      <c r="E84" s="221" t="s">
        <v>1020</v>
      </c>
      <c r="F84" s="221" t="s">
        <v>1020</v>
      </c>
      <c r="G84" s="220" t="s">
        <v>939</v>
      </c>
      <c r="H84" s="220" t="s">
        <v>234</v>
      </c>
      <c r="I84" s="222">
        <v>100</v>
      </c>
      <c r="J84" s="223">
        <v>750</v>
      </c>
      <c r="K84" s="223">
        <f>I84*J84</f>
        <v>75000</v>
      </c>
      <c r="L84" s="223">
        <f t="shared" si="11"/>
        <v>75000</v>
      </c>
    </row>
    <row r="85" spans="1:13" s="89" customFormat="1" ht="36.75" customHeight="1">
      <c r="A85" s="130"/>
      <c r="B85" s="455" t="s">
        <v>467</v>
      </c>
      <c r="C85" s="456"/>
      <c r="D85" s="456"/>
      <c r="E85" s="456"/>
      <c r="F85" s="456"/>
      <c r="G85" s="457"/>
      <c r="H85" s="147"/>
      <c r="I85" s="159"/>
      <c r="J85" s="175"/>
      <c r="K85" s="271">
        <f>SUM(K52:K84)</f>
        <v>3559400</v>
      </c>
      <c r="L85" s="271">
        <f>SUM(L52:L84)</f>
        <v>3559400</v>
      </c>
    </row>
    <row r="86" spans="1:13" s="89" customFormat="1" ht="44.25" customHeight="1">
      <c r="A86" s="219"/>
      <c r="B86" s="458" t="s">
        <v>1542</v>
      </c>
      <c r="C86" s="459"/>
      <c r="D86" s="459"/>
      <c r="E86" s="459"/>
      <c r="F86" s="459"/>
      <c r="G86" s="459"/>
      <c r="H86" s="459"/>
      <c r="I86" s="459"/>
      <c r="J86" s="459"/>
      <c r="K86" s="459"/>
      <c r="L86" s="459"/>
    </row>
    <row r="87" spans="1:13" s="89" customFormat="1" ht="74.25" customHeight="1">
      <c r="A87" s="219">
        <v>137</v>
      </c>
      <c r="B87" s="220">
        <v>1</v>
      </c>
      <c r="C87" s="220" t="s">
        <v>33</v>
      </c>
      <c r="D87" s="221" t="s">
        <v>1022</v>
      </c>
      <c r="E87" s="221" t="s">
        <v>1022</v>
      </c>
      <c r="F87" s="221" t="s">
        <v>1022</v>
      </c>
      <c r="G87" s="220" t="s">
        <v>266</v>
      </c>
      <c r="H87" s="220" t="s">
        <v>234</v>
      </c>
      <c r="I87" s="222">
        <v>5</v>
      </c>
      <c r="J87" s="223">
        <v>850</v>
      </c>
      <c r="K87" s="223">
        <f>I87*J87</f>
        <v>4250</v>
      </c>
      <c r="L87" s="223">
        <f>K87*1.12</f>
        <v>4760</v>
      </c>
      <c r="M87" s="272"/>
    </row>
    <row r="88" spans="1:13" s="89" customFormat="1" ht="56.25" customHeight="1">
      <c r="A88" s="219">
        <v>138</v>
      </c>
      <c r="B88" s="220">
        <v>2</v>
      </c>
      <c r="C88" s="220" t="s">
        <v>33</v>
      </c>
      <c r="D88" s="221" t="s">
        <v>1023</v>
      </c>
      <c r="E88" s="221" t="s">
        <v>1023</v>
      </c>
      <c r="F88" s="221" t="s">
        <v>1023</v>
      </c>
      <c r="G88" s="220" t="s">
        <v>266</v>
      </c>
      <c r="H88" s="220" t="s">
        <v>234</v>
      </c>
      <c r="I88" s="222">
        <v>10</v>
      </c>
      <c r="J88" s="223">
        <v>1200</v>
      </c>
      <c r="K88" s="223">
        <f t="shared" ref="K88:K151" si="12">I88*J88</f>
        <v>12000</v>
      </c>
      <c r="L88" s="223">
        <f t="shared" ref="L88:L151" si="13">K88*1.12</f>
        <v>13440.000000000002</v>
      </c>
      <c r="M88" s="272"/>
    </row>
    <row r="89" spans="1:13" s="89" customFormat="1" ht="54.75" customHeight="1">
      <c r="A89" s="219">
        <v>139</v>
      </c>
      <c r="B89" s="220">
        <v>3</v>
      </c>
      <c r="C89" s="220" t="s">
        <v>33</v>
      </c>
      <c r="D89" s="221" t="s">
        <v>1024</v>
      </c>
      <c r="E89" s="221" t="s">
        <v>1024</v>
      </c>
      <c r="F89" s="221" t="s">
        <v>1024</v>
      </c>
      <c r="G89" s="220" t="s">
        <v>266</v>
      </c>
      <c r="H89" s="220" t="s">
        <v>234</v>
      </c>
      <c r="I89" s="222">
        <v>10</v>
      </c>
      <c r="J89" s="223">
        <v>1500</v>
      </c>
      <c r="K89" s="223">
        <f t="shared" si="12"/>
        <v>15000</v>
      </c>
      <c r="L89" s="223">
        <f t="shared" si="13"/>
        <v>16800</v>
      </c>
      <c r="M89" s="272"/>
    </row>
    <row r="90" spans="1:13" s="89" customFormat="1" ht="52.5" customHeight="1">
      <c r="A90" s="219">
        <v>140</v>
      </c>
      <c r="B90" s="220">
        <v>4</v>
      </c>
      <c r="C90" s="220" t="s">
        <v>33</v>
      </c>
      <c r="D90" s="126" t="s">
        <v>1025</v>
      </c>
      <c r="E90" s="126" t="s">
        <v>1025</v>
      </c>
      <c r="F90" s="126" t="s">
        <v>1025</v>
      </c>
      <c r="G90" s="220" t="s">
        <v>266</v>
      </c>
      <c r="H90" s="220" t="s">
        <v>234</v>
      </c>
      <c r="I90" s="222">
        <v>10</v>
      </c>
      <c r="J90" s="223">
        <v>1500</v>
      </c>
      <c r="K90" s="223">
        <f t="shared" si="12"/>
        <v>15000</v>
      </c>
      <c r="L90" s="223">
        <f t="shared" si="13"/>
        <v>16800</v>
      </c>
      <c r="M90" s="272"/>
    </row>
    <row r="91" spans="1:13" s="89" customFormat="1" ht="53.25" customHeight="1">
      <c r="A91" s="219">
        <v>141</v>
      </c>
      <c r="B91" s="220">
        <v>5</v>
      </c>
      <c r="C91" s="165" t="s">
        <v>33</v>
      </c>
      <c r="D91" s="273" t="s">
        <v>1026</v>
      </c>
      <c r="E91" s="273" t="s">
        <v>1126</v>
      </c>
      <c r="F91" s="273" t="s">
        <v>1126</v>
      </c>
      <c r="G91" s="155" t="s">
        <v>266</v>
      </c>
      <c r="H91" s="220" t="s">
        <v>234</v>
      </c>
      <c r="I91" s="222">
        <v>50</v>
      </c>
      <c r="J91" s="223">
        <v>1300</v>
      </c>
      <c r="K91" s="223">
        <f t="shared" si="12"/>
        <v>65000</v>
      </c>
      <c r="L91" s="223">
        <f t="shared" si="13"/>
        <v>72800</v>
      </c>
      <c r="M91" s="272"/>
    </row>
    <row r="92" spans="1:13" s="89" customFormat="1" ht="56.25" customHeight="1">
      <c r="A92" s="219">
        <v>142</v>
      </c>
      <c r="B92" s="220">
        <v>6</v>
      </c>
      <c r="C92" s="165" t="s">
        <v>33</v>
      </c>
      <c r="D92" s="177" t="s">
        <v>1027</v>
      </c>
      <c r="E92" s="273" t="s">
        <v>1127</v>
      </c>
      <c r="F92" s="273" t="s">
        <v>1127</v>
      </c>
      <c r="G92" s="155" t="s">
        <v>266</v>
      </c>
      <c r="H92" s="220" t="s">
        <v>234</v>
      </c>
      <c r="I92" s="222">
        <v>50</v>
      </c>
      <c r="J92" s="223">
        <v>1100</v>
      </c>
      <c r="K92" s="223">
        <f t="shared" si="12"/>
        <v>55000</v>
      </c>
      <c r="L92" s="223">
        <f t="shared" si="13"/>
        <v>61600.000000000007</v>
      </c>
      <c r="M92" s="272"/>
    </row>
    <row r="93" spans="1:13" s="89" customFormat="1" ht="56.25" customHeight="1">
      <c r="A93" s="219">
        <v>143</v>
      </c>
      <c r="B93" s="220">
        <v>7</v>
      </c>
      <c r="C93" s="220" t="s">
        <v>33</v>
      </c>
      <c r="D93" s="131" t="s">
        <v>607</v>
      </c>
      <c r="E93" s="131" t="s">
        <v>608</v>
      </c>
      <c r="F93" s="131" t="s">
        <v>1028</v>
      </c>
      <c r="G93" s="220" t="s">
        <v>266</v>
      </c>
      <c r="H93" s="220" t="s">
        <v>1029</v>
      </c>
      <c r="I93" s="222">
        <v>50</v>
      </c>
      <c r="J93" s="223">
        <v>1900</v>
      </c>
      <c r="K93" s="223">
        <f t="shared" si="12"/>
        <v>95000</v>
      </c>
      <c r="L93" s="223">
        <f t="shared" si="13"/>
        <v>106400.00000000001</v>
      </c>
      <c r="M93" s="272"/>
    </row>
    <row r="94" spans="1:13" s="89" customFormat="1" ht="54.75" customHeight="1">
      <c r="A94" s="219">
        <v>144</v>
      </c>
      <c r="B94" s="220">
        <v>8</v>
      </c>
      <c r="C94" s="220" t="s">
        <v>33</v>
      </c>
      <c r="D94" s="221" t="s">
        <v>612</v>
      </c>
      <c r="E94" s="221" t="s">
        <v>612</v>
      </c>
      <c r="F94" s="221" t="s">
        <v>614</v>
      </c>
      <c r="G94" s="220" t="s">
        <v>266</v>
      </c>
      <c r="H94" s="220" t="s">
        <v>234</v>
      </c>
      <c r="I94" s="222">
        <v>10</v>
      </c>
      <c r="J94" s="223">
        <v>250</v>
      </c>
      <c r="K94" s="223">
        <f>I94*J94</f>
        <v>2500</v>
      </c>
      <c r="L94" s="223">
        <f t="shared" si="13"/>
        <v>2800.0000000000005</v>
      </c>
      <c r="M94" s="272"/>
    </row>
    <row r="95" spans="1:13" s="89" customFormat="1" ht="58.5" customHeight="1">
      <c r="A95" s="219">
        <v>145</v>
      </c>
      <c r="B95" s="220">
        <v>9</v>
      </c>
      <c r="C95" s="220" t="s">
        <v>33</v>
      </c>
      <c r="D95" s="221" t="s">
        <v>615</v>
      </c>
      <c r="E95" s="221" t="s">
        <v>616</v>
      </c>
      <c r="F95" s="221" t="s">
        <v>618</v>
      </c>
      <c r="G95" s="220" t="s">
        <v>266</v>
      </c>
      <c r="H95" s="220" t="s">
        <v>611</v>
      </c>
      <c r="I95" s="222">
        <v>81</v>
      </c>
      <c r="J95" s="223">
        <v>1750</v>
      </c>
      <c r="K95" s="223">
        <f t="shared" si="12"/>
        <v>141750</v>
      </c>
      <c r="L95" s="223">
        <f t="shared" si="13"/>
        <v>158760.00000000003</v>
      </c>
      <c r="M95" s="272"/>
    </row>
    <row r="96" spans="1:13" s="89" customFormat="1" ht="69" customHeight="1">
      <c r="A96" s="219">
        <v>146</v>
      </c>
      <c r="B96" s="220">
        <v>10</v>
      </c>
      <c r="C96" s="220" t="s">
        <v>33</v>
      </c>
      <c r="D96" s="221" t="s">
        <v>1030</v>
      </c>
      <c r="E96" s="221" t="s">
        <v>1031</v>
      </c>
      <c r="F96" s="221" t="s">
        <v>1031</v>
      </c>
      <c r="G96" s="220" t="s">
        <v>266</v>
      </c>
      <c r="H96" s="220" t="s">
        <v>302</v>
      </c>
      <c r="I96" s="222"/>
      <c r="J96" s="223"/>
      <c r="K96" s="223">
        <f t="shared" si="12"/>
        <v>0</v>
      </c>
      <c r="L96" s="223">
        <f t="shared" si="13"/>
        <v>0</v>
      </c>
      <c r="M96" s="272"/>
    </row>
    <row r="97" spans="1:13" s="89" customFormat="1" ht="53.25" customHeight="1">
      <c r="A97" s="219">
        <v>147</v>
      </c>
      <c r="B97" s="220">
        <v>11</v>
      </c>
      <c r="C97" s="220" t="s">
        <v>33</v>
      </c>
      <c r="D97" s="221" t="s">
        <v>623</v>
      </c>
      <c r="E97" s="221" t="s">
        <v>623</v>
      </c>
      <c r="F97" s="221" t="s">
        <v>623</v>
      </c>
      <c r="G97" s="220" t="s">
        <v>266</v>
      </c>
      <c r="H97" s="220" t="s">
        <v>611</v>
      </c>
      <c r="I97" s="222">
        <v>450</v>
      </c>
      <c r="J97" s="223">
        <v>830</v>
      </c>
      <c r="K97" s="223">
        <f t="shared" si="12"/>
        <v>373500</v>
      </c>
      <c r="L97" s="223">
        <f t="shared" si="13"/>
        <v>418320.00000000006</v>
      </c>
      <c r="M97" s="272"/>
    </row>
    <row r="98" spans="1:13" s="89" customFormat="1" ht="49.5" customHeight="1">
      <c r="A98" s="219">
        <v>148</v>
      </c>
      <c r="B98" s="220">
        <v>12</v>
      </c>
      <c r="C98" s="220" t="s">
        <v>33</v>
      </c>
      <c r="D98" s="221" t="s">
        <v>625</v>
      </c>
      <c r="E98" s="221" t="s">
        <v>625</v>
      </c>
      <c r="F98" s="221" t="s">
        <v>627</v>
      </c>
      <c r="G98" s="220" t="s">
        <v>266</v>
      </c>
      <c r="H98" s="220" t="s">
        <v>591</v>
      </c>
      <c r="I98" s="222">
        <v>300</v>
      </c>
      <c r="J98" s="223">
        <v>3065</v>
      </c>
      <c r="K98" s="223">
        <f t="shared" si="12"/>
        <v>919500</v>
      </c>
      <c r="L98" s="223">
        <f t="shared" si="13"/>
        <v>1029840.0000000001</v>
      </c>
      <c r="M98" s="272"/>
    </row>
    <row r="99" spans="1:13" s="89" customFormat="1" ht="67.5" customHeight="1">
      <c r="A99" s="219">
        <v>149</v>
      </c>
      <c r="B99" s="220">
        <v>13</v>
      </c>
      <c r="C99" s="220" t="s">
        <v>33</v>
      </c>
      <c r="D99" s="221" t="s">
        <v>607</v>
      </c>
      <c r="E99" s="221" t="s">
        <v>608</v>
      </c>
      <c r="F99" s="221" t="s">
        <v>629</v>
      </c>
      <c r="G99" s="220" t="s">
        <v>266</v>
      </c>
      <c r="H99" s="220" t="s">
        <v>611</v>
      </c>
      <c r="I99" s="222">
        <v>10</v>
      </c>
      <c r="J99" s="223">
        <v>700</v>
      </c>
      <c r="K99" s="223">
        <f t="shared" si="12"/>
        <v>7000</v>
      </c>
      <c r="L99" s="223">
        <f t="shared" si="13"/>
        <v>7840.0000000000009</v>
      </c>
      <c r="M99" s="272"/>
    </row>
    <row r="100" spans="1:13" s="89" customFormat="1" ht="123" customHeight="1">
      <c r="A100" s="219">
        <v>150</v>
      </c>
      <c r="B100" s="220">
        <v>14</v>
      </c>
      <c r="C100" s="220" t="s">
        <v>33</v>
      </c>
      <c r="D100" s="221" t="s">
        <v>1032</v>
      </c>
      <c r="E100" s="221" t="s">
        <v>1032</v>
      </c>
      <c r="F100" s="221" t="s">
        <v>1033</v>
      </c>
      <c r="G100" s="220" t="s">
        <v>266</v>
      </c>
      <c r="H100" s="220" t="s">
        <v>234</v>
      </c>
      <c r="I100" s="222">
        <v>30</v>
      </c>
      <c r="J100" s="223">
        <v>3800</v>
      </c>
      <c r="K100" s="223">
        <f t="shared" si="12"/>
        <v>114000</v>
      </c>
      <c r="L100" s="223">
        <f t="shared" si="13"/>
        <v>127680.00000000001</v>
      </c>
      <c r="M100" s="272"/>
    </row>
    <row r="101" spans="1:13" s="89" customFormat="1" ht="120" customHeight="1">
      <c r="A101" s="219">
        <v>151</v>
      </c>
      <c r="B101" s="220">
        <v>15</v>
      </c>
      <c r="C101" s="220" t="s">
        <v>252</v>
      </c>
      <c r="D101" s="221" t="s">
        <v>1034</v>
      </c>
      <c r="E101" s="221" t="s">
        <v>1034</v>
      </c>
      <c r="F101" s="221" t="s">
        <v>1035</v>
      </c>
      <c r="G101" s="220" t="s">
        <v>939</v>
      </c>
      <c r="H101" s="220" t="s">
        <v>234</v>
      </c>
      <c r="I101" s="222"/>
      <c r="J101" s="223"/>
      <c r="K101" s="223">
        <f t="shared" si="12"/>
        <v>0</v>
      </c>
      <c r="L101" s="223">
        <f t="shared" si="13"/>
        <v>0</v>
      </c>
      <c r="M101" s="272"/>
    </row>
    <row r="102" spans="1:13" s="89" customFormat="1" ht="67.5" customHeight="1">
      <c r="A102" s="219">
        <v>152</v>
      </c>
      <c r="B102" s="220">
        <v>16</v>
      </c>
      <c r="C102" s="220" t="s">
        <v>252</v>
      </c>
      <c r="D102" s="221" t="s">
        <v>1036</v>
      </c>
      <c r="E102" s="221" t="s">
        <v>1036</v>
      </c>
      <c r="F102" s="221" t="s">
        <v>1036</v>
      </c>
      <c r="G102" s="220" t="s">
        <v>939</v>
      </c>
      <c r="H102" s="220" t="s">
        <v>234</v>
      </c>
      <c r="I102" s="222"/>
      <c r="J102" s="223"/>
      <c r="K102" s="223">
        <f t="shared" si="12"/>
        <v>0</v>
      </c>
      <c r="L102" s="223">
        <f t="shared" si="13"/>
        <v>0</v>
      </c>
      <c r="M102" s="272"/>
    </row>
    <row r="103" spans="1:13" s="89" customFormat="1" ht="67.5" customHeight="1">
      <c r="A103" s="219">
        <v>153</v>
      </c>
      <c r="B103" s="220">
        <v>17</v>
      </c>
      <c r="C103" s="220" t="s">
        <v>252</v>
      </c>
      <c r="D103" s="221" t="s">
        <v>1037</v>
      </c>
      <c r="E103" s="221" t="s">
        <v>1128</v>
      </c>
      <c r="F103" s="221" t="s">
        <v>1128</v>
      </c>
      <c r="G103" s="220" t="s">
        <v>939</v>
      </c>
      <c r="H103" s="220" t="s">
        <v>234</v>
      </c>
      <c r="I103" s="222">
        <v>100</v>
      </c>
      <c r="J103" s="223">
        <v>3800</v>
      </c>
      <c r="K103" s="223">
        <f t="shared" si="12"/>
        <v>380000</v>
      </c>
      <c r="L103" s="223">
        <f t="shared" si="13"/>
        <v>425600.00000000006</v>
      </c>
      <c r="M103" s="272"/>
    </row>
    <row r="104" spans="1:13" s="89" customFormat="1" ht="67.5" customHeight="1">
      <c r="A104" s="219">
        <v>154</v>
      </c>
      <c r="B104" s="220">
        <v>18</v>
      </c>
      <c r="C104" s="220" t="s">
        <v>252</v>
      </c>
      <c r="D104" s="221" t="s">
        <v>1038</v>
      </c>
      <c r="E104" s="221" t="s">
        <v>1038</v>
      </c>
      <c r="F104" s="221" t="s">
        <v>1039</v>
      </c>
      <c r="G104" s="220" t="s">
        <v>939</v>
      </c>
      <c r="H104" s="220" t="s">
        <v>234</v>
      </c>
      <c r="I104" s="222"/>
      <c r="J104" s="223"/>
      <c r="K104" s="223">
        <f t="shared" si="12"/>
        <v>0</v>
      </c>
      <c r="L104" s="223">
        <f t="shared" si="13"/>
        <v>0</v>
      </c>
      <c r="M104" s="272"/>
    </row>
    <row r="105" spans="1:13" s="89" customFormat="1" ht="57" customHeight="1">
      <c r="A105" s="219">
        <v>155</v>
      </c>
      <c r="B105" s="220">
        <v>19</v>
      </c>
      <c r="C105" s="220" t="s">
        <v>252</v>
      </c>
      <c r="D105" s="221" t="s">
        <v>1040</v>
      </c>
      <c r="E105" s="221" t="s">
        <v>1040</v>
      </c>
      <c r="F105" s="221" t="s">
        <v>1040</v>
      </c>
      <c r="G105" s="220" t="s">
        <v>939</v>
      </c>
      <c r="H105" s="220" t="s">
        <v>234</v>
      </c>
      <c r="I105" s="222">
        <v>20</v>
      </c>
      <c r="J105" s="223">
        <v>5400</v>
      </c>
      <c r="K105" s="223">
        <f t="shared" si="12"/>
        <v>108000</v>
      </c>
      <c r="L105" s="223">
        <f t="shared" si="13"/>
        <v>120960.00000000001</v>
      </c>
      <c r="M105" s="272"/>
    </row>
    <row r="106" spans="1:13" s="89" customFormat="1" ht="54.75" customHeight="1">
      <c r="A106" s="219">
        <v>156</v>
      </c>
      <c r="B106" s="220">
        <v>20</v>
      </c>
      <c r="C106" s="220" t="s">
        <v>33</v>
      </c>
      <c r="D106" s="221" t="s">
        <v>634</v>
      </c>
      <c r="E106" s="221" t="s">
        <v>635</v>
      </c>
      <c r="F106" s="221" t="s">
        <v>637</v>
      </c>
      <c r="G106" s="220" t="s">
        <v>266</v>
      </c>
      <c r="H106" s="220" t="s">
        <v>234</v>
      </c>
      <c r="I106" s="222">
        <v>20</v>
      </c>
      <c r="J106" s="223">
        <v>500</v>
      </c>
      <c r="K106" s="223">
        <f t="shared" si="12"/>
        <v>10000</v>
      </c>
      <c r="L106" s="223">
        <f t="shared" si="13"/>
        <v>11200.000000000002</v>
      </c>
      <c r="M106" s="272"/>
    </row>
    <row r="107" spans="1:13" s="89" customFormat="1" ht="59.25" customHeight="1">
      <c r="A107" s="219">
        <v>157</v>
      </c>
      <c r="B107" s="220">
        <v>21</v>
      </c>
      <c r="C107" s="220" t="s">
        <v>33</v>
      </c>
      <c r="D107" s="221" t="s">
        <v>638</v>
      </c>
      <c r="E107" s="221" t="s">
        <v>639</v>
      </c>
      <c r="F107" s="221" t="s">
        <v>641</v>
      </c>
      <c r="G107" s="220" t="s">
        <v>266</v>
      </c>
      <c r="H107" s="220" t="s">
        <v>234</v>
      </c>
      <c r="I107" s="222">
        <v>20</v>
      </c>
      <c r="J107" s="223">
        <v>700</v>
      </c>
      <c r="K107" s="223">
        <f t="shared" si="12"/>
        <v>14000</v>
      </c>
      <c r="L107" s="223">
        <f t="shared" si="13"/>
        <v>15680.000000000002</v>
      </c>
      <c r="M107" s="272"/>
    </row>
    <row r="108" spans="1:13" s="89" customFormat="1" ht="57" customHeight="1">
      <c r="A108" s="219">
        <v>158</v>
      </c>
      <c r="B108" s="220">
        <v>22</v>
      </c>
      <c r="C108" s="220" t="s">
        <v>33</v>
      </c>
      <c r="D108" s="221" t="s">
        <v>1041</v>
      </c>
      <c r="E108" s="221" t="s">
        <v>1041</v>
      </c>
      <c r="F108" s="221" t="s">
        <v>1041</v>
      </c>
      <c r="G108" s="220" t="s">
        <v>266</v>
      </c>
      <c r="H108" s="220" t="s">
        <v>234</v>
      </c>
      <c r="I108" s="222">
        <v>15</v>
      </c>
      <c r="J108" s="223">
        <v>1800</v>
      </c>
      <c r="K108" s="223">
        <f t="shared" si="12"/>
        <v>27000</v>
      </c>
      <c r="L108" s="223">
        <f t="shared" si="13"/>
        <v>30240.000000000004</v>
      </c>
      <c r="M108" s="272"/>
    </row>
    <row r="109" spans="1:13" s="89" customFormat="1" ht="66" customHeight="1">
      <c r="A109" s="219">
        <v>159</v>
      </c>
      <c r="B109" s="220">
        <v>23</v>
      </c>
      <c r="C109" s="220" t="s">
        <v>33</v>
      </c>
      <c r="D109" s="221" t="s">
        <v>1042</v>
      </c>
      <c r="E109" s="221" t="s">
        <v>1042</v>
      </c>
      <c r="F109" s="221" t="s">
        <v>1043</v>
      </c>
      <c r="G109" s="220" t="s">
        <v>266</v>
      </c>
      <c r="H109" s="220" t="s">
        <v>234</v>
      </c>
      <c r="I109" s="222">
        <v>50</v>
      </c>
      <c r="J109" s="223">
        <v>3700</v>
      </c>
      <c r="K109" s="223">
        <f t="shared" si="12"/>
        <v>185000</v>
      </c>
      <c r="L109" s="223">
        <f t="shared" si="13"/>
        <v>207200.00000000003</v>
      </c>
      <c r="M109" s="272"/>
    </row>
    <row r="110" spans="1:13" s="89" customFormat="1" ht="63.75" customHeight="1">
      <c r="A110" s="219">
        <v>160</v>
      </c>
      <c r="B110" s="220">
        <v>24</v>
      </c>
      <c r="C110" s="220" t="s">
        <v>33</v>
      </c>
      <c r="D110" s="221" t="s">
        <v>646</v>
      </c>
      <c r="E110" s="221" t="s">
        <v>647</v>
      </c>
      <c r="F110" s="221" t="s">
        <v>648</v>
      </c>
      <c r="G110" s="220" t="s">
        <v>266</v>
      </c>
      <c r="H110" s="220" t="s">
        <v>234</v>
      </c>
      <c r="I110" s="222"/>
      <c r="J110" s="223"/>
      <c r="K110" s="223">
        <f t="shared" si="12"/>
        <v>0</v>
      </c>
      <c r="L110" s="223">
        <f t="shared" si="13"/>
        <v>0</v>
      </c>
      <c r="M110" s="272"/>
    </row>
    <row r="111" spans="1:13" s="89" customFormat="1" ht="67.5" customHeight="1">
      <c r="A111" s="219">
        <v>161</v>
      </c>
      <c r="B111" s="220">
        <v>25</v>
      </c>
      <c r="C111" s="220" t="s">
        <v>252</v>
      </c>
      <c r="D111" s="221" t="s">
        <v>646</v>
      </c>
      <c r="E111" s="221" t="s">
        <v>647</v>
      </c>
      <c r="F111" s="221" t="s">
        <v>650</v>
      </c>
      <c r="G111" s="220" t="s">
        <v>266</v>
      </c>
      <c r="H111" s="220" t="s">
        <v>234</v>
      </c>
      <c r="I111" s="222"/>
      <c r="J111" s="223"/>
      <c r="K111" s="223">
        <f t="shared" si="12"/>
        <v>0</v>
      </c>
      <c r="L111" s="223">
        <f t="shared" si="13"/>
        <v>0</v>
      </c>
      <c r="M111" s="272"/>
    </row>
    <row r="112" spans="1:13" s="89" customFormat="1" ht="57" customHeight="1">
      <c r="A112" s="219">
        <v>162</v>
      </c>
      <c r="B112" s="220">
        <v>26</v>
      </c>
      <c r="C112" s="220" t="s">
        <v>33</v>
      </c>
      <c r="D112" s="221" t="s">
        <v>651</v>
      </c>
      <c r="E112" s="221" t="s">
        <v>652</v>
      </c>
      <c r="F112" s="221" t="s">
        <v>654</v>
      </c>
      <c r="G112" s="220" t="s">
        <v>266</v>
      </c>
      <c r="H112" s="220" t="s">
        <v>234</v>
      </c>
      <c r="I112" s="222">
        <v>100</v>
      </c>
      <c r="J112" s="223">
        <v>2400</v>
      </c>
      <c r="K112" s="223">
        <f t="shared" si="12"/>
        <v>240000</v>
      </c>
      <c r="L112" s="223">
        <f t="shared" si="13"/>
        <v>268800</v>
      </c>
      <c r="M112" s="272"/>
    </row>
    <row r="113" spans="1:13" s="89" customFormat="1" ht="66.75" customHeight="1">
      <c r="A113" s="219">
        <v>163</v>
      </c>
      <c r="B113" s="220">
        <v>27</v>
      </c>
      <c r="C113" s="220" t="s">
        <v>33</v>
      </c>
      <c r="D113" s="221" t="s">
        <v>1044</v>
      </c>
      <c r="E113" s="221" t="s">
        <v>1044</v>
      </c>
      <c r="F113" s="221" t="s">
        <v>1045</v>
      </c>
      <c r="G113" s="220" t="s">
        <v>266</v>
      </c>
      <c r="H113" s="220" t="s">
        <v>234</v>
      </c>
      <c r="I113" s="222"/>
      <c r="J113" s="223"/>
      <c r="K113" s="223">
        <f t="shared" si="12"/>
        <v>0</v>
      </c>
      <c r="L113" s="223">
        <f t="shared" si="13"/>
        <v>0</v>
      </c>
      <c r="M113" s="272"/>
    </row>
    <row r="114" spans="1:13" s="89" customFormat="1" ht="60.75" customHeight="1">
      <c r="A114" s="219">
        <v>164</v>
      </c>
      <c r="B114" s="220">
        <v>28</v>
      </c>
      <c r="C114" s="220" t="s">
        <v>33</v>
      </c>
      <c r="D114" s="221" t="s">
        <v>657</v>
      </c>
      <c r="E114" s="221" t="s">
        <v>658</v>
      </c>
      <c r="F114" s="221" t="s">
        <v>660</v>
      </c>
      <c r="G114" s="220" t="s">
        <v>266</v>
      </c>
      <c r="H114" s="220" t="s">
        <v>661</v>
      </c>
      <c r="I114" s="222">
        <v>350</v>
      </c>
      <c r="J114" s="223">
        <v>45</v>
      </c>
      <c r="K114" s="223">
        <f t="shared" si="12"/>
        <v>15750</v>
      </c>
      <c r="L114" s="223">
        <f t="shared" si="13"/>
        <v>17640</v>
      </c>
      <c r="M114" s="272"/>
    </row>
    <row r="115" spans="1:13" s="89" customFormat="1" ht="57" customHeight="1">
      <c r="A115" s="219">
        <v>165</v>
      </c>
      <c r="B115" s="220">
        <v>29</v>
      </c>
      <c r="C115" s="220" t="s">
        <v>33</v>
      </c>
      <c r="D115" s="221" t="s">
        <v>607</v>
      </c>
      <c r="E115" s="221" t="s">
        <v>608</v>
      </c>
      <c r="F115" s="221" t="s">
        <v>664</v>
      </c>
      <c r="G115" s="220" t="s">
        <v>266</v>
      </c>
      <c r="H115" s="220" t="s">
        <v>234</v>
      </c>
      <c r="I115" s="222">
        <v>50</v>
      </c>
      <c r="J115" s="223">
        <v>2800</v>
      </c>
      <c r="K115" s="223">
        <f t="shared" si="12"/>
        <v>140000</v>
      </c>
      <c r="L115" s="223">
        <f t="shared" si="13"/>
        <v>156800.00000000003</v>
      </c>
      <c r="M115" s="272"/>
    </row>
    <row r="116" spans="1:13" s="89" customFormat="1" ht="69.75" customHeight="1">
      <c r="A116" s="219">
        <v>166</v>
      </c>
      <c r="B116" s="220">
        <v>30</v>
      </c>
      <c r="C116" s="220" t="s">
        <v>33</v>
      </c>
      <c r="D116" s="221" t="s">
        <v>665</v>
      </c>
      <c r="E116" s="221" t="s">
        <v>666</v>
      </c>
      <c r="F116" s="221" t="s">
        <v>667</v>
      </c>
      <c r="G116" s="220" t="s">
        <v>266</v>
      </c>
      <c r="H116" s="220" t="s">
        <v>234</v>
      </c>
      <c r="I116" s="222"/>
      <c r="J116" s="223"/>
      <c r="K116" s="223">
        <f t="shared" si="12"/>
        <v>0</v>
      </c>
      <c r="L116" s="223">
        <f t="shared" si="13"/>
        <v>0</v>
      </c>
      <c r="M116" s="272"/>
    </row>
    <row r="117" spans="1:13" s="89" customFormat="1" ht="65.25" customHeight="1">
      <c r="A117" s="219">
        <v>167</v>
      </c>
      <c r="B117" s="220">
        <v>31</v>
      </c>
      <c r="C117" s="220" t="s">
        <v>33</v>
      </c>
      <c r="D117" s="221" t="s">
        <v>1046</v>
      </c>
      <c r="E117" s="221" t="s">
        <v>1047</v>
      </c>
      <c r="F117" s="221" t="s">
        <v>1129</v>
      </c>
      <c r="G117" s="220" t="s">
        <v>266</v>
      </c>
      <c r="H117" s="220" t="s">
        <v>234</v>
      </c>
      <c r="I117" s="222">
        <v>50</v>
      </c>
      <c r="J117" s="223">
        <v>980</v>
      </c>
      <c r="K117" s="223">
        <f t="shared" si="12"/>
        <v>49000</v>
      </c>
      <c r="L117" s="223">
        <f t="shared" si="13"/>
        <v>54880.000000000007</v>
      </c>
      <c r="M117" s="272"/>
    </row>
    <row r="118" spans="1:13" s="89" customFormat="1" ht="70.5" customHeight="1">
      <c r="A118" s="219">
        <v>168</v>
      </c>
      <c r="B118" s="220">
        <v>32</v>
      </c>
      <c r="C118" s="220" t="s">
        <v>33</v>
      </c>
      <c r="D118" s="221" t="s">
        <v>670</v>
      </c>
      <c r="E118" s="221" t="s">
        <v>671</v>
      </c>
      <c r="F118" s="221" t="s">
        <v>1130</v>
      </c>
      <c r="G118" s="220" t="s">
        <v>266</v>
      </c>
      <c r="H118" s="220" t="s">
        <v>234</v>
      </c>
      <c r="I118" s="222">
        <v>180</v>
      </c>
      <c r="J118" s="223">
        <v>1700</v>
      </c>
      <c r="K118" s="223">
        <f t="shared" si="12"/>
        <v>306000</v>
      </c>
      <c r="L118" s="223">
        <f t="shared" si="13"/>
        <v>342720.00000000006</v>
      </c>
      <c r="M118" s="272"/>
    </row>
    <row r="119" spans="1:13" s="89" customFormat="1" ht="64.5" customHeight="1">
      <c r="A119" s="219">
        <v>169</v>
      </c>
      <c r="B119" s="220">
        <v>33</v>
      </c>
      <c r="C119" s="220" t="s">
        <v>33</v>
      </c>
      <c r="D119" s="221" t="s">
        <v>603</v>
      </c>
      <c r="E119" s="221" t="s">
        <v>1048</v>
      </c>
      <c r="F119" s="221" t="s">
        <v>1049</v>
      </c>
      <c r="G119" s="220" t="s">
        <v>266</v>
      </c>
      <c r="H119" s="220" t="s">
        <v>598</v>
      </c>
      <c r="I119" s="222"/>
      <c r="J119" s="223"/>
      <c r="K119" s="223">
        <f t="shared" si="12"/>
        <v>0</v>
      </c>
      <c r="L119" s="223">
        <f t="shared" si="13"/>
        <v>0</v>
      </c>
      <c r="M119" s="272"/>
    </row>
    <row r="120" spans="1:13" s="89" customFormat="1" ht="58.5" customHeight="1">
      <c r="A120" s="219">
        <v>170</v>
      </c>
      <c r="B120" s="220">
        <v>34</v>
      </c>
      <c r="C120" s="220" t="s">
        <v>33</v>
      </c>
      <c r="D120" s="221" t="s">
        <v>1050</v>
      </c>
      <c r="E120" s="221" t="s">
        <v>1050</v>
      </c>
      <c r="F120" s="221" t="s">
        <v>1050</v>
      </c>
      <c r="G120" s="220" t="s">
        <v>266</v>
      </c>
      <c r="H120" s="220" t="s">
        <v>598</v>
      </c>
      <c r="I120" s="222">
        <v>200</v>
      </c>
      <c r="J120" s="223">
        <v>3700</v>
      </c>
      <c r="K120" s="223">
        <f t="shared" si="12"/>
        <v>740000</v>
      </c>
      <c r="L120" s="223">
        <f t="shared" si="13"/>
        <v>828800.00000000012</v>
      </c>
      <c r="M120" s="272"/>
    </row>
    <row r="121" spans="1:13" s="89" customFormat="1" ht="76.5" customHeight="1">
      <c r="A121" s="219">
        <v>171</v>
      </c>
      <c r="B121" s="220">
        <v>35</v>
      </c>
      <c r="C121" s="220" t="s">
        <v>33</v>
      </c>
      <c r="D121" s="221" t="s">
        <v>678</v>
      </c>
      <c r="E121" s="221" t="s">
        <v>679</v>
      </c>
      <c r="F121" s="221" t="s">
        <v>1051</v>
      </c>
      <c r="G121" s="220" t="s">
        <v>266</v>
      </c>
      <c r="H121" s="220" t="s">
        <v>234</v>
      </c>
      <c r="I121" s="222">
        <v>50</v>
      </c>
      <c r="J121" s="223">
        <v>1800</v>
      </c>
      <c r="K121" s="223">
        <f t="shared" si="12"/>
        <v>90000</v>
      </c>
      <c r="L121" s="223">
        <f t="shared" si="13"/>
        <v>100800.00000000001</v>
      </c>
      <c r="M121" s="272"/>
    </row>
    <row r="122" spans="1:13" s="89" customFormat="1" ht="70.5" customHeight="1">
      <c r="A122" s="219">
        <v>172</v>
      </c>
      <c r="B122" s="220">
        <v>36</v>
      </c>
      <c r="C122" s="220" t="s">
        <v>33</v>
      </c>
      <c r="D122" s="221" t="s">
        <v>1052</v>
      </c>
      <c r="E122" s="221" t="s">
        <v>1052</v>
      </c>
      <c r="F122" s="221" t="s">
        <v>1052</v>
      </c>
      <c r="G122" s="220" t="s">
        <v>266</v>
      </c>
      <c r="H122" s="220" t="s">
        <v>234</v>
      </c>
      <c r="I122" s="222"/>
      <c r="J122" s="223"/>
      <c r="K122" s="223">
        <f t="shared" si="12"/>
        <v>0</v>
      </c>
      <c r="L122" s="223">
        <f t="shared" si="13"/>
        <v>0</v>
      </c>
      <c r="M122" s="272"/>
    </row>
    <row r="123" spans="1:13" s="89" customFormat="1" ht="77.25" customHeight="1">
      <c r="A123" s="219">
        <v>173</v>
      </c>
      <c r="B123" s="220">
        <v>37</v>
      </c>
      <c r="C123" s="220" t="s">
        <v>33</v>
      </c>
      <c r="D123" s="221" t="s">
        <v>1053</v>
      </c>
      <c r="E123" s="221" t="s">
        <v>1131</v>
      </c>
      <c r="F123" s="221" t="s">
        <v>1131</v>
      </c>
      <c r="G123" s="220" t="s">
        <v>266</v>
      </c>
      <c r="H123" s="220" t="s">
        <v>234</v>
      </c>
      <c r="I123" s="222">
        <v>50</v>
      </c>
      <c r="J123" s="223">
        <v>1600</v>
      </c>
      <c r="K123" s="223">
        <f t="shared" si="12"/>
        <v>80000</v>
      </c>
      <c r="L123" s="223">
        <f t="shared" si="13"/>
        <v>89600.000000000015</v>
      </c>
      <c r="M123" s="272"/>
    </row>
    <row r="124" spans="1:13" s="89" customFormat="1" ht="56.25" customHeight="1">
      <c r="A124" s="219">
        <v>174</v>
      </c>
      <c r="B124" s="220">
        <v>38</v>
      </c>
      <c r="C124" s="220" t="s">
        <v>33</v>
      </c>
      <c r="D124" s="221" t="s">
        <v>1054</v>
      </c>
      <c r="E124" s="221" t="s">
        <v>1054</v>
      </c>
      <c r="F124" s="221" t="s">
        <v>1055</v>
      </c>
      <c r="G124" s="220" t="s">
        <v>266</v>
      </c>
      <c r="H124" s="220" t="s">
        <v>234</v>
      </c>
      <c r="I124" s="222"/>
      <c r="J124" s="223"/>
      <c r="K124" s="223">
        <f t="shared" si="12"/>
        <v>0</v>
      </c>
      <c r="L124" s="223">
        <f t="shared" si="13"/>
        <v>0</v>
      </c>
      <c r="M124" s="272"/>
    </row>
    <row r="125" spans="1:13" s="89" customFormat="1" ht="56.25" customHeight="1">
      <c r="A125" s="219">
        <v>175</v>
      </c>
      <c r="B125" s="220">
        <v>39</v>
      </c>
      <c r="C125" s="220" t="s">
        <v>33</v>
      </c>
      <c r="D125" s="221" t="s">
        <v>693</v>
      </c>
      <c r="E125" s="221" t="s">
        <v>694</v>
      </c>
      <c r="F125" s="221" t="s">
        <v>1056</v>
      </c>
      <c r="G125" s="220" t="s">
        <v>266</v>
      </c>
      <c r="H125" s="220" t="s">
        <v>234</v>
      </c>
      <c r="I125" s="222">
        <v>50</v>
      </c>
      <c r="J125" s="223">
        <v>7600</v>
      </c>
      <c r="K125" s="223">
        <f t="shared" si="12"/>
        <v>380000</v>
      </c>
      <c r="L125" s="223">
        <f t="shared" si="13"/>
        <v>425600.00000000006</v>
      </c>
      <c r="M125" s="272"/>
    </row>
    <row r="126" spans="1:13" s="89" customFormat="1" ht="54.75" customHeight="1">
      <c r="A126" s="219">
        <v>176</v>
      </c>
      <c r="B126" s="220">
        <v>40</v>
      </c>
      <c r="C126" s="220" t="s">
        <v>33</v>
      </c>
      <c r="D126" s="221" t="s">
        <v>697</v>
      </c>
      <c r="E126" s="221" t="s">
        <v>698</v>
      </c>
      <c r="F126" s="221" t="s">
        <v>700</v>
      </c>
      <c r="G126" s="220" t="s">
        <v>266</v>
      </c>
      <c r="H126" s="220" t="s">
        <v>234</v>
      </c>
      <c r="I126" s="222">
        <v>10</v>
      </c>
      <c r="J126" s="223">
        <v>18000</v>
      </c>
      <c r="K126" s="223">
        <f t="shared" si="12"/>
        <v>180000</v>
      </c>
      <c r="L126" s="223">
        <f t="shared" si="13"/>
        <v>201600.00000000003</v>
      </c>
      <c r="M126" s="272"/>
    </row>
    <row r="127" spans="1:13" s="89" customFormat="1" ht="54.75" customHeight="1">
      <c r="A127" s="219">
        <v>177</v>
      </c>
      <c r="B127" s="220">
        <v>41</v>
      </c>
      <c r="C127" s="220" t="s">
        <v>33</v>
      </c>
      <c r="D127" s="221" t="s">
        <v>1057</v>
      </c>
      <c r="E127" s="221" t="s">
        <v>1057</v>
      </c>
      <c r="F127" s="221" t="s">
        <v>1057</v>
      </c>
      <c r="G127" s="220" t="s">
        <v>266</v>
      </c>
      <c r="H127" s="220" t="s">
        <v>661</v>
      </c>
      <c r="I127" s="222"/>
      <c r="J127" s="223"/>
      <c r="K127" s="223">
        <f t="shared" si="12"/>
        <v>0</v>
      </c>
      <c r="L127" s="223">
        <f t="shared" si="13"/>
        <v>0</v>
      </c>
      <c r="M127" s="272"/>
    </row>
    <row r="128" spans="1:13" s="89" customFormat="1" ht="60.75" customHeight="1">
      <c r="A128" s="219">
        <v>178</v>
      </c>
      <c r="B128" s="220">
        <v>42</v>
      </c>
      <c r="C128" s="220" t="s">
        <v>252</v>
      </c>
      <c r="D128" s="221" t="s">
        <v>1058</v>
      </c>
      <c r="E128" s="221" t="s">
        <v>1132</v>
      </c>
      <c r="F128" s="221" t="s">
        <v>1132</v>
      </c>
      <c r="G128" s="220" t="s">
        <v>939</v>
      </c>
      <c r="H128" s="220" t="s">
        <v>234</v>
      </c>
      <c r="I128" s="222">
        <v>100</v>
      </c>
      <c r="J128" s="223">
        <v>980</v>
      </c>
      <c r="K128" s="223">
        <f t="shared" si="12"/>
        <v>98000</v>
      </c>
      <c r="L128" s="223">
        <f t="shared" si="13"/>
        <v>109760.00000000001</v>
      </c>
      <c r="M128" s="272"/>
    </row>
    <row r="129" spans="1:13" s="89" customFormat="1" ht="62.25" customHeight="1">
      <c r="A129" s="219">
        <v>179</v>
      </c>
      <c r="B129" s="220">
        <v>43</v>
      </c>
      <c r="C129" s="220" t="s">
        <v>33</v>
      </c>
      <c r="D129" s="221" t="s">
        <v>1059</v>
      </c>
      <c r="E129" s="221" t="s">
        <v>1059</v>
      </c>
      <c r="F129" s="221" t="s">
        <v>1059</v>
      </c>
      <c r="G129" s="220" t="s">
        <v>266</v>
      </c>
      <c r="H129" s="220" t="s">
        <v>234</v>
      </c>
      <c r="I129" s="222"/>
      <c r="J129" s="223"/>
      <c r="K129" s="223">
        <f t="shared" si="12"/>
        <v>0</v>
      </c>
      <c r="L129" s="223">
        <f t="shared" si="13"/>
        <v>0</v>
      </c>
      <c r="M129" s="272"/>
    </row>
    <row r="130" spans="1:13" s="89" customFormat="1" ht="72.75" customHeight="1">
      <c r="A130" s="219">
        <v>180</v>
      </c>
      <c r="B130" s="220">
        <v>44</v>
      </c>
      <c r="C130" s="220" t="s">
        <v>33</v>
      </c>
      <c r="D130" s="221" t="s">
        <v>708</v>
      </c>
      <c r="E130" s="221" t="s">
        <v>709</v>
      </c>
      <c r="F130" s="221" t="s">
        <v>711</v>
      </c>
      <c r="G130" s="220" t="s">
        <v>266</v>
      </c>
      <c r="H130" s="220" t="s">
        <v>234</v>
      </c>
      <c r="I130" s="222">
        <v>50</v>
      </c>
      <c r="J130" s="223">
        <v>3000</v>
      </c>
      <c r="K130" s="223">
        <f t="shared" si="12"/>
        <v>150000</v>
      </c>
      <c r="L130" s="223">
        <f t="shared" si="13"/>
        <v>168000.00000000003</v>
      </c>
      <c r="M130" s="272"/>
    </row>
    <row r="131" spans="1:13" s="89" customFormat="1" ht="64.5" customHeight="1">
      <c r="A131" s="219">
        <v>181</v>
      </c>
      <c r="B131" s="220">
        <v>45</v>
      </c>
      <c r="C131" s="220" t="s">
        <v>33</v>
      </c>
      <c r="D131" s="221" t="s">
        <v>712</v>
      </c>
      <c r="E131" s="221" t="s">
        <v>1060</v>
      </c>
      <c r="F131" s="221" t="s">
        <v>715</v>
      </c>
      <c r="G131" s="220" t="s">
        <v>266</v>
      </c>
      <c r="H131" s="220" t="s">
        <v>234</v>
      </c>
      <c r="I131" s="222">
        <v>4</v>
      </c>
      <c r="J131" s="223">
        <v>6500</v>
      </c>
      <c r="K131" s="223">
        <f t="shared" si="12"/>
        <v>26000</v>
      </c>
      <c r="L131" s="223">
        <f t="shared" si="13"/>
        <v>29120.000000000004</v>
      </c>
      <c r="M131" s="272"/>
    </row>
    <row r="132" spans="1:13" s="89" customFormat="1" ht="47.25" customHeight="1">
      <c r="A132" s="219">
        <v>182</v>
      </c>
      <c r="B132" s="220">
        <v>46</v>
      </c>
      <c r="C132" s="220" t="s">
        <v>33</v>
      </c>
      <c r="D132" s="221" t="s">
        <v>716</v>
      </c>
      <c r="E132" s="221" t="s">
        <v>717</v>
      </c>
      <c r="F132" s="221" t="s">
        <v>719</v>
      </c>
      <c r="G132" s="220" t="s">
        <v>266</v>
      </c>
      <c r="H132" s="220" t="s">
        <v>234</v>
      </c>
      <c r="I132" s="222">
        <v>40</v>
      </c>
      <c r="J132" s="223">
        <v>1580</v>
      </c>
      <c r="K132" s="223">
        <f t="shared" si="12"/>
        <v>63200</v>
      </c>
      <c r="L132" s="223">
        <f t="shared" si="13"/>
        <v>70784</v>
      </c>
      <c r="M132" s="272"/>
    </row>
    <row r="133" spans="1:13" s="89" customFormat="1" ht="47.25" customHeight="1">
      <c r="A133" s="219">
        <v>183</v>
      </c>
      <c r="B133" s="220">
        <v>47</v>
      </c>
      <c r="C133" s="220" t="s">
        <v>33</v>
      </c>
      <c r="D133" s="221" t="s">
        <v>1519</v>
      </c>
      <c r="E133" s="221" t="s">
        <v>1520</v>
      </c>
      <c r="F133" s="221" t="s">
        <v>1520</v>
      </c>
      <c r="G133" s="220" t="s">
        <v>266</v>
      </c>
      <c r="H133" s="220" t="s">
        <v>1029</v>
      </c>
      <c r="I133" s="222"/>
      <c r="J133" s="223"/>
      <c r="K133" s="223">
        <f t="shared" si="12"/>
        <v>0</v>
      </c>
      <c r="L133" s="223">
        <f t="shared" si="13"/>
        <v>0</v>
      </c>
      <c r="M133" s="272"/>
    </row>
    <row r="134" spans="1:13" s="89" customFormat="1" ht="47.25" customHeight="1">
      <c r="A134" s="219">
        <v>184</v>
      </c>
      <c r="B134" s="220">
        <v>48</v>
      </c>
      <c r="C134" s="220" t="s">
        <v>33</v>
      </c>
      <c r="D134" s="221" t="s">
        <v>724</v>
      </c>
      <c r="E134" s="221" t="s">
        <v>725</v>
      </c>
      <c r="F134" s="221" t="s">
        <v>727</v>
      </c>
      <c r="G134" s="220" t="s">
        <v>266</v>
      </c>
      <c r="H134" s="220" t="s">
        <v>234</v>
      </c>
      <c r="I134" s="222">
        <v>100</v>
      </c>
      <c r="J134" s="223">
        <v>4300</v>
      </c>
      <c r="K134" s="223">
        <f t="shared" si="12"/>
        <v>430000</v>
      </c>
      <c r="L134" s="223">
        <f t="shared" si="13"/>
        <v>481600.00000000006</v>
      </c>
      <c r="M134" s="272"/>
    </row>
    <row r="135" spans="1:13" s="89" customFormat="1" ht="47.25" customHeight="1">
      <c r="A135" s="219">
        <v>185</v>
      </c>
      <c r="B135" s="220">
        <v>49</v>
      </c>
      <c r="C135" s="220" t="s">
        <v>33</v>
      </c>
      <c r="D135" s="221" t="s">
        <v>728</v>
      </c>
      <c r="E135" s="221" t="s">
        <v>729</v>
      </c>
      <c r="F135" s="221" t="s">
        <v>1064</v>
      </c>
      <c r="G135" s="220" t="s">
        <v>266</v>
      </c>
      <c r="H135" s="220" t="s">
        <v>234</v>
      </c>
      <c r="I135" s="222">
        <v>10</v>
      </c>
      <c r="J135" s="223">
        <v>6000</v>
      </c>
      <c r="K135" s="223">
        <f t="shared" si="12"/>
        <v>60000</v>
      </c>
      <c r="L135" s="223">
        <f t="shared" si="13"/>
        <v>67200</v>
      </c>
      <c r="M135" s="272"/>
    </row>
    <row r="136" spans="1:13" s="89" customFormat="1" ht="63.75" customHeight="1">
      <c r="A136" s="219">
        <v>186</v>
      </c>
      <c r="B136" s="220">
        <v>50</v>
      </c>
      <c r="C136" s="220" t="s">
        <v>33</v>
      </c>
      <c r="D136" s="221" t="s">
        <v>732</v>
      </c>
      <c r="E136" s="221" t="s">
        <v>732</v>
      </c>
      <c r="F136" s="221" t="s">
        <v>734</v>
      </c>
      <c r="G136" s="220" t="s">
        <v>266</v>
      </c>
      <c r="H136" s="220" t="s">
        <v>234</v>
      </c>
      <c r="I136" s="222">
        <v>50</v>
      </c>
      <c r="J136" s="223">
        <v>3500</v>
      </c>
      <c r="K136" s="223">
        <f t="shared" si="12"/>
        <v>175000</v>
      </c>
      <c r="L136" s="223">
        <f t="shared" si="13"/>
        <v>196000.00000000003</v>
      </c>
      <c r="M136" s="272"/>
    </row>
    <row r="137" spans="1:13" s="89" customFormat="1" ht="56.25" customHeight="1">
      <c r="A137" s="219">
        <v>187</v>
      </c>
      <c r="B137" s="220">
        <v>51</v>
      </c>
      <c r="C137" s="220" t="s">
        <v>33</v>
      </c>
      <c r="D137" s="221" t="s">
        <v>735</v>
      </c>
      <c r="E137" s="221" t="s">
        <v>735</v>
      </c>
      <c r="F137" s="126" t="s">
        <v>1521</v>
      </c>
      <c r="G137" s="220" t="s">
        <v>266</v>
      </c>
      <c r="H137" s="220" t="s">
        <v>738</v>
      </c>
      <c r="I137" s="222">
        <v>200</v>
      </c>
      <c r="J137" s="223">
        <v>1500</v>
      </c>
      <c r="K137" s="223">
        <f t="shared" si="12"/>
        <v>300000</v>
      </c>
      <c r="L137" s="223">
        <f t="shared" si="13"/>
        <v>336000.00000000006</v>
      </c>
      <c r="M137" s="272"/>
    </row>
    <row r="138" spans="1:13" s="89" customFormat="1" ht="56.25" customHeight="1">
      <c r="A138" s="219">
        <v>188</v>
      </c>
      <c r="B138" s="220">
        <v>52</v>
      </c>
      <c r="C138" s="220" t="s">
        <v>33</v>
      </c>
      <c r="D138" s="221" t="s">
        <v>1065</v>
      </c>
      <c r="E138" s="178" t="s">
        <v>1065</v>
      </c>
      <c r="F138" s="274" t="s">
        <v>1066</v>
      </c>
      <c r="G138" s="155" t="s">
        <v>266</v>
      </c>
      <c r="H138" s="220" t="s">
        <v>1067</v>
      </c>
      <c r="I138" s="222">
        <v>200</v>
      </c>
      <c r="J138" s="223">
        <v>2500</v>
      </c>
      <c r="K138" s="223">
        <f t="shared" si="12"/>
        <v>500000</v>
      </c>
      <c r="L138" s="223">
        <f t="shared" si="13"/>
        <v>560000</v>
      </c>
      <c r="M138" s="272"/>
    </row>
    <row r="139" spans="1:13" s="89" customFormat="1" ht="47.25" customHeight="1">
      <c r="A139" s="219">
        <v>189</v>
      </c>
      <c r="B139" s="220">
        <v>53</v>
      </c>
      <c r="C139" s="220" t="s">
        <v>33</v>
      </c>
      <c r="D139" s="221" t="s">
        <v>743</v>
      </c>
      <c r="E139" s="221" t="s">
        <v>744</v>
      </c>
      <c r="F139" s="131" t="s">
        <v>746</v>
      </c>
      <c r="G139" s="220" t="s">
        <v>266</v>
      </c>
      <c r="H139" s="220" t="s">
        <v>747</v>
      </c>
      <c r="I139" s="222">
        <v>80</v>
      </c>
      <c r="J139" s="223">
        <v>350</v>
      </c>
      <c r="K139" s="223">
        <f t="shared" si="12"/>
        <v>28000</v>
      </c>
      <c r="L139" s="223">
        <f t="shared" si="13"/>
        <v>31360.000000000004</v>
      </c>
      <c r="M139" s="272"/>
    </row>
    <row r="140" spans="1:13" s="89" customFormat="1" ht="54.75" customHeight="1">
      <c r="A140" s="219">
        <v>190</v>
      </c>
      <c r="B140" s="220">
        <v>54</v>
      </c>
      <c r="C140" s="220" t="s">
        <v>33</v>
      </c>
      <c r="D140" s="221" t="s">
        <v>748</v>
      </c>
      <c r="E140" s="221" t="s">
        <v>749</v>
      </c>
      <c r="F140" s="221" t="s">
        <v>750</v>
      </c>
      <c r="G140" s="220" t="s">
        <v>266</v>
      </c>
      <c r="H140" s="220" t="s">
        <v>747</v>
      </c>
      <c r="I140" s="222">
        <v>200</v>
      </c>
      <c r="J140" s="223">
        <v>210</v>
      </c>
      <c r="K140" s="223">
        <f t="shared" si="12"/>
        <v>42000</v>
      </c>
      <c r="L140" s="223">
        <f t="shared" si="13"/>
        <v>47040.000000000007</v>
      </c>
      <c r="M140" s="272"/>
    </row>
    <row r="141" spans="1:13" s="89" customFormat="1" ht="52.5" customHeight="1">
      <c r="A141" s="219">
        <v>191</v>
      </c>
      <c r="B141" s="220">
        <v>55</v>
      </c>
      <c r="C141" s="220" t="s">
        <v>33</v>
      </c>
      <c r="D141" s="221" t="s">
        <v>751</v>
      </c>
      <c r="E141" s="221" t="s">
        <v>752</v>
      </c>
      <c r="F141" s="221" t="s">
        <v>754</v>
      </c>
      <c r="G141" s="220" t="s">
        <v>266</v>
      </c>
      <c r="H141" s="220" t="s">
        <v>234</v>
      </c>
      <c r="I141" s="222">
        <v>15</v>
      </c>
      <c r="J141" s="223">
        <v>1400</v>
      </c>
      <c r="K141" s="223">
        <f t="shared" si="12"/>
        <v>21000</v>
      </c>
      <c r="L141" s="223">
        <f t="shared" si="13"/>
        <v>23520.000000000004</v>
      </c>
      <c r="M141" s="272"/>
    </row>
    <row r="142" spans="1:13" s="89" customFormat="1" ht="47.25" customHeight="1">
      <c r="A142" s="219">
        <v>192</v>
      </c>
      <c r="B142" s="220">
        <v>56</v>
      </c>
      <c r="C142" s="220" t="s">
        <v>33</v>
      </c>
      <c r="D142" s="221" t="s">
        <v>755</v>
      </c>
      <c r="E142" s="221" t="s">
        <v>756</v>
      </c>
      <c r="F142" s="221" t="s">
        <v>758</v>
      </c>
      <c r="G142" s="220" t="s">
        <v>266</v>
      </c>
      <c r="H142" s="220" t="s">
        <v>598</v>
      </c>
      <c r="I142" s="222">
        <v>300</v>
      </c>
      <c r="J142" s="223">
        <v>445</v>
      </c>
      <c r="K142" s="223">
        <f t="shared" si="12"/>
        <v>133500</v>
      </c>
      <c r="L142" s="223">
        <f t="shared" si="13"/>
        <v>149520</v>
      </c>
      <c r="M142" s="272"/>
    </row>
    <row r="143" spans="1:13" s="89" customFormat="1" ht="79.5" customHeight="1">
      <c r="A143" s="219">
        <v>193</v>
      </c>
      <c r="B143" s="220">
        <v>57</v>
      </c>
      <c r="C143" s="220" t="s">
        <v>33</v>
      </c>
      <c r="D143" s="221" t="s">
        <v>1522</v>
      </c>
      <c r="E143" s="221" t="s">
        <v>1522</v>
      </c>
      <c r="F143" s="221" t="s">
        <v>1522</v>
      </c>
      <c r="G143" s="220" t="s">
        <v>266</v>
      </c>
      <c r="H143" s="220" t="s">
        <v>598</v>
      </c>
      <c r="I143" s="222">
        <v>10</v>
      </c>
      <c r="J143" s="223">
        <v>10672</v>
      </c>
      <c r="K143" s="223">
        <f t="shared" si="12"/>
        <v>106720</v>
      </c>
      <c r="L143" s="223">
        <f t="shared" si="13"/>
        <v>119526.40000000001</v>
      </c>
      <c r="M143" s="272"/>
    </row>
    <row r="144" spans="1:13" s="89" customFormat="1" ht="57" customHeight="1">
      <c r="A144" s="219">
        <v>194</v>
      </c>
      <c r="B144" s="220">
        <v>58</v>
      </c>
      <c r="C144" s="220" t="s">
        <v>33</v>
      </c>
      <c r="D144" s="221" t="s">
        <v>1523</v>
      </c>
      <c r="E144" s="221" t="s">
        <v>1524</v>
      </c>
      <c r="F144" s="221" t="s">
        <v>1525</v>
      </c>
      <c r="G144" s="220" t="s">
        <v>266</v>
      </c>
      <c r="H144" s="220" t="s">
        <v>234</v>
      </c>
      <c r="I144" s="222">
        <v>1</v>
      </c>
      <c r="J144" s="223">
        <v>71000</v>
      </c>
      <c r="K144" s="223">
        <f t="shared" si="12"/>
        <v>71000</v>
      </c>
      <c r="L144" s="223">
        <f t="shared" si="13"/>
        <v>79520.000000000015</v>
      </c>
      <c r="M144" s="272"/>
    </row>
    <row r="145" spans="1:13" s="89" customFormat="1" ht="88.5" customHeight="1">
      <c r="A145" s="219">
        <v>195</v>
      </c>
      <c r="B145" s="220">
        <v>59</v>
      </c>
      <c r="C145" s="220" t="s">
        <v>33</v>
      </c>
      <c r="D145" s="221" t="s">
        <v>765</v>
      </c>
      <c r="E145" s="221" t="s">
        <v>766</v>
      </c>
      <c r="F145" s="221" t="s">
        <v>1071</v>
      </c>
      <c r="G145" s="220" t="s">
        <v>266</v>
      </c>
      <c r="H145" s="220" t="s">
        <v>234</v>
      </c>
      <c r="I145" s="222">
        <v>50</v>
      </c>
      <c r="J145" s="223">
        <v>3500</v>
      </c>
      <c r="K145" s="223">
        <f t="shared" si="12"/>
        <v>175000</v>
      </c>
      <c r="L145" s="223">
        <f t="shared" si="13"/>
        <v>196000.00000000003</v>
      </c>
      <c r="M145" s="272"/>
    </row>
    <row r="146" spans="1:13" s="89" customFormat="1" ht="137.25" customHeight="1">
      <c r="A146" s="219">
        <v>196</v>
      </c>
      <c r="B146" s="220">
        <v>60</v>
      </c>
      <c r="C146" s="220" t="s">
        <v>33</v>
      </c>
      <c r="D146" s="221" t="s">
        <v>1072</v>
      </c>
      <c r="E146" s="221" t="s">
        <v>1072</v>
      </c>
      <c r="F146" s="221" t="s">
        <v>1073</v>
      </c>
      <c r="G146" s="220" t="s">
        <v>266</v>
      </c>
      <c r="H146" s="220" t="s">
        <v>234</v>
      </c>
      <c r="I146" s="222">
        <v>2</v>
      </c>
      <c r="J146" s="223">
        <v>2000</v>
      </c>
      <c r="K146" s="223">
        <f t="shared" si="12"/>
        <v>4000</v>
      </c>
      <c r="L146" s="223">
        <f t="shared" si="13"/>
        <v>4480</v>
      </c>
      <c r="M146" s="272"/>
    </row>
    <row r="147" spans="1:13" s="89" customFormat="1" ht="54.75" customHeight="1">
      <c r="A147" s="219">
        <v>197</v>
      </c>
      <c r="B147" s="220">
        <v>61</v>
      </c>
      <c r="C147" s="127" t="s">
        <v>33</v>
      </c>
      <c r="D147" s="126" t="s">
        <v>773</v>
      </c>
      <c r="E147" s="126" t="s">
        <v>774</v>
      </c>
      <c r="F147" s="126" t="s">
        <v>776</v>
      </c>
      <c r="G147" s="127" t="s">
        <v>266</v>
      </c>
      <c r="H147" s="220" t="s">
        <v>598</v>
      </c>
      <c r="I147" s="222">
        <v>300</v>
      </c>
      <c r="J147" s="223">
        <v>250</v>
      </c>
      <c r="K147" s="223">
        <f t="shared" si="12"/>
        <v>75000</v>
      </c>
      <c r="L147" s="223">
        <f t="shared" si="13"/>
        <v>84000.000000000015</v>
      </c>
      <c r="M147" s="272"/>
    </row>
    <row r="148" spans="1:13" s="89" customFormat="1" ht="65.25" customHeight="1">
      <c r="A148" s="219">
        <v>198</v>
      </c>
      <c r="B148" s="220">
        <v>62</v>
      </c>
      <c r="C148" s="127" t="s">
        <v>33</v>
      </c>
      <c r="D148" s="221" t="s">
        <v>652</v>
      </c>
      <c r="E148" s="126" t="s">
        <v>652</v>
      </c>
      <c r="F148" s="126" t="s">
        <v>1526</v>
      </c>
      <c r="G148" s="127" t="s">
        <v>266</v>
      </c>
      <c r="H148" s="145" t="s">
        <v>234</v>
      </c>
      <c r="I148" s="222">
        <v>200</v>
      </c>
      <c r="J148" s="223">
        <v>655</v>
      </c>
      <c r="K148" s="223">
        <f t="shared" si="12"/>
        <v>131000</v>
      </c>
      <c r="L148" s="223">
        <f t="shared" si="13"/>
        <v>146720</v>
      </c>
      <c r="M148" s="272"/>
    </row>
    <row r="149" spans="1:13" s="89" customFormat="1" ht="76.5" customHeight="1">
      <c r="A149" s="219">
        <v>199</v>
      </c>
      <c r="B149" s="220">
        <v>63</v>
      </c>
      <c r="C149" s="220" t="s">
        <v>252</v>
      </c>
      <c r="D149" s="221" t="s">
        <v>1527</v>
      </c>
      <c r="E149" s="221" t="s">
        <v>1527</v>
      </c>
      <c r="F149" s="221" t="s">
        <v>1527</v>
      </c>
      <c r="G149" s="220" t="s">
        <v>266</v>
      </c>
      <c r="H149" s="220" t="s">
        <v>234</v>
      </c>
      <c r="I149" s="146">
        <v>2</v>
      </c>
      <c r="J149" s="223">
        <v>109000</v>
      </c>
      <c r="K149" s="223">
        <f t="shared" si="12"/>
        <v>218000</v>
      </c>
      <c r="L149" s="223">
        <f t="shared" si="13"/>
        <v>244160.00000000003</v>
      </c>
      <c r="M149" s="272"/>
    </row>
    <row r="150" spans="1:13" s="89" customFormat="1" ht="76.5" customHeight="1">
      <c r="A150" s="219">
        <v>200</v>
      </c>
      <c r="B150" s="220">
        <v>64</v>
      </c>
      <c r="C150" s="127" t="s">
        <v>33</v>
      </c>
      <c r="D150" s="126" t="s">
        <v>784</v>
      </c>
      <c r="E150" s="126" t="s">
        <v>785</v>
      </c>
      <c r="F150" s="126" t="s">
        <v>787</v>
      </c>
      <c r="G150" s="127" t="s">
        <v>266</v>
      </c>
      <c r="H150" s="127" t="s">
        <v>1013</v>
      </c>
      <c r="I150" s="157">
        <v>5</v>
      </c>
      <c r="J150" s="223">
        <v>1900</v>
      </c>
      <c r="K150" s="223">
        <f t="shared" si="12"/>
        <v>9500</v>
      </c>
      <c r="L150" s="223">
        <f t="shared" si="13"/>
        <v>10640.000000000002</v>
      </c>
      <c r="M150" s="272"/>
    </row>
    <row r="151" spans="1:13" s="89" customFormat="1" ht="76.5" customHeight="1">
      <c r="A151" s="219">
        <v>201</v>
      </c>
      <c r="B151" s="220">
        <v>65</v>
      </c>
      <c r="C151" s="127" t="s">
        <v>252</v>
      </c>
      <c r="D151" s="126" t="s">
        <v>1528</v>
      </c>
      <c r="E151" s="126" t="s">
        <v>1528</v>
      </c>
      <c r="F151" s="126" t="s">
        <v>1528</v>
      </c>
      <c r="G151" s="127" t="s">
        <v>939</v>
      </c>
      <c r="H151" s="127" t="s">
        <v>234</v>
      </c>
      <c r="I151" s="157">
        <v>1</v>
      </c>
      <c r="J151" s="223">
        <v>149000</v>
      </c>
      <c r="K151" s="223">
        <f t="shared" si="12"/>
        <v>149000</v>
      </c>
      <c r="L151" s="223">
        <f t="shared" si="13"/>
        <v>166880.00000000003</v>
      </c>
      <c r="M151" s="272"/>
    </row>
    <row r="152" spans="1:13" s="89" customFormat="1" ht="62.25" customHeight="1">
      <c r="A152" s="219">
        <v>202</v>
      </c>
      <c r="B152" s="220">
        <v>66</v>
      </c>
      <c r="C152" s="127" t="s">
        <v>252</v>
      </c>
      <c r="D152" s="126" t="s">
        <v>1529</v>
      </c>
      <c r="E152" s="126" t="s">
        <v>1529</v>
      </c>
      <c r="F152" s="126" t="s">
        <v>1529</v>
      </c>
      <c r="G152" s="127" t="s">
        <v>939</v>
      </c>
      <c r="H152" s="127" t="s">
        <v>234</v>
      </c>
      <c r="I152" s="157">
        <v>2</v>
      </c>
      <c r="J152" s="223">
        <v>27000</v>
      </c>
      <c r="K152" s="223">
        <f t="shared" ref="K152:K174" si="14">I152*J152</f>
        <v>54000</v>
      </c>
      <c r="L152" s="223">
        <f t="shared" ref="L152:L174" si="15">K152*1.12</f>
        <v>60480.000000000007</v>
      </c>
      <c r="M152" s="272"/>
    </row>
    <row r="153" spans="1:13" s="89" customFormat="1" ht="59.25" customHeight="1">
      <c r="A153" s="219">
        <v>203</v>
      </c>
      <c r="B153" s="220">
        <v>67</v>
      </c>
      <c r="C153" s="127" t="s">
        <v>252</v>
      </c>
      <c r="D153" s="126" t="s">
        <v>788</v>
      </c>
      <c r="E153" s="126" t="s">
        <v>789</v>
      </c>
      <c r="F153" s="126" t="s">
        <v>791</v>
      </c>
      <c r="G153" s="127" t="s">
        <v>266</v>
      </c>
      <c r="H153" s="127" t="s">
        <v>1005</v>
      </c>
      <c r="I153" s="171">
        <v>5</v>
      </c>
      <c r="J153" s="223">
        <v>1800</v>
      </c>
      <c r="K153" s="223">
        <f t="shared" si="14"/>
        <v>9000</v>
      </c>
      <c r="L153" s="223">
        <f t="shared" si="15"/>
        <v>10080.000000000002</v>
      </c>
      <c r="M153" s="272"/>
    </row>
    <row r="154" spans="1:13" s="89" customFormat="1" ht="70.5" customHeight="1">
      <c r="A154" s="219">
        <v>204</v>
      </c>
      <c r="B154" s="220">
        <v>68</v>
      </c>
      <c r="C154" s="127" t="s">
        <v>252</v>
      </c>
      <c r="D154" s="126" t="s">
        <v>1080</v>
      </c>
      <c r="E154" s="126" t="s">
        <v>1080</v>
      </c>
      <c r="F154" s="126" t="s">
        <v>1081</v>
      </c>
      <c r="G154" s="127" t="s">
        <v>266</v>
      </c>
      <c r="H154" s="127" t="s">
        <v>234</v>
      </c>
      <c r="I154" s="171">
        <v>10</v>
      </c>
      <c r="J154" s="223">
        <v>8500</v>
      </c>
      <c r="K154" s="223">
        <f t="shared" si="14"/>
        <v>85000</v>
      </c>
      <c r="L154" s="223">
        <f t="shared" si="15"/>
        <v>95200.000000000015</v>
      </c>
      <c r="M154" s="272"/>
    </row>
    <row r="155" spans="1:13" s="89" customFormat="1" ht="68.25" customHeight="1">
      <c r="A155" s="219">
        <v>205</v>
      </c>
      <c r="B155" s="220">
        <v>69</v>
      </c>
      <c r="C155" s="127" t="s">
        <v>33</v>
      </c>
      <c r="D155" s="126" t="s">
        <v>1530</v>
      </c>
      <c r="E155" s="126" t="s">
        <v>1530</v>
      </c>
      <c r="F155" s="126" t="s">
        <v>1531</v>
      </c>
      <c r="G155" s="127" t="s">
        <v>266</v>
      </c>
      <c r="H155" s="127" t="s">
        <v>234</v>
      </c>
      <c r="I155" s="171">
        <v>1</v>
      </c>
      <c r="J155" s="223">
        <v>81000</v>
      </c>
      <c r="K155" s="223">
        <f t="shared" si="14"/>
        <v>81000</v>
      </c>
      <c r="L155" s="223">
        <f t="shared" si="15"/>
        <v>90720.000000000015</v>
      </c>
      <c r="M155" s="272"/>
    </row>
    <row r="156" spans="1:13" s="89" customFormat="1" ht="65.25" customHeight="1">
      <c r="A156" s="219">
        <v>206</v>
      </c>
      <c r="B156" s="220">
        <v>70</v>
      </c>
      <c r="C156" s="127" t="s">
        <v>252</v>
      </c>
      <c r="D156" s="126" t="s">
        <v>802</v>
      </c>
      <c r="E156" s="126" t="s">
        <v>803</v>
      </c>
      <c r="F156" s="126" t="s">
        <v>1082</v>
      </c>
      <c r="G156" s="127" t="s">
        <v>266</v>
      </c>
      <c r="H156" s="127" t="s">
        <v>234</v>
      </c>
      <c r="I156" s="171">
        <v>20</v>
      </c>
      <c r="J156" s="223">
        <v>1100</v>
      </c>
      <c r="K156" s="223">
        <f t="shared" si="14"/>
        <v>22000</v>
      </c>
      <c r="L156" s="223">
        <f t="shared" si="15"/>
        <v>24640.000000000004</v>
      </c>
      <c r="M156" s="272"/>
    </row>
    <row r="157" spans="1:13" s="89" customFormat="1" ht="65.25" customHeight="1">
      <c r="A157" s="219">
        <v>207</v>
      </c>
      <c r="B157" s="220">
        <v>71</v>
      </c>
      <c r="C157" s="127" t="s">
        <v>252</v>
      </c>
      <c r="D157" s="126" t="s">
        <v>1083</v>
      </c>
      <c r="E157" s="126" t="s">
        <v>1083</v>
      </c>
      <c r="F157" s="126" t="s">
        <v>1083</v>
      </c>
      <c r="G157" s="127" t="s">
        <v>266</v>
      </c>
      <c r="H157" s="127" t="s">
        <v>234</v>
      </c>
      <c r="I157" s="171">
        <v>10</v>
      </c>
      <c r="J157" s="223">
        <v>1500</v>
      </c>
      <c r="K157" s="223">
        <f t="shared" si="14"/>
        <v>15000</v>
      </c>
      <c r="L157" s="223">
        <f t="shared" si="15"/>
        <v>16800</v>
      </c>
      <c r="M157" s="272"/>
    </row>
    <row r="158" spans="1:13" s="89" customFormat="1" ht="65.25" customHeight="1">
      <c r="A158" s="219">
        <v>208</v>
      </c>
      <c r="B158" s="220">
        <v>72</v>
      </c>
      <c r="C158" s="127" t="s">
        <v>252</v>
      </c>
      <c r="D158" s="126" t="s">
        <v>1084</v>
      </c>
      <c r="E158" s="126" t="s">
        <v>1084</v>
      </c>
      <c r="F158" s="126" t="s">
        <v>1085</v>
      </c>
      <c r="G158" s="127" t="s">
        <v>1086</v>
      </c>
      <c r="H158" s="127" t="s">
        <v>234</v>
      </c>
      <c r="I158" s="171">
        <v>40</v>
      </c>
      <c r="J158" s="223">
        <v>380</v>
      </c>
      <c r="K158" s="223">
        <f t="shared" si="14"/>
        <v>15200</v>
      </c>
      <c r="L158" s="223">
        <f t="shared" si="15"/>
        <v>17024</v>
      </c>
      <c r="M158" s="272"/>
    </row>
    <row r="159" spans="1:13" s="89" customFormat="1" ht="65.25" customHeight="1">
      <c r="A159" s="219">
        <v>209</v>
      </c>
      <c r="B159" s="220">
        <v>73</v>
      </c>
      <c r="C159" s="127" t="s">
        <v>252</v>
      </c>
      <c r="D159" s="126" t="s">
        <v>1532</v>
      </c>
      <c r="E159" s="126" t="s">
        <v>1533</v>
      </c>
      <c r="F159" s="126" t="s">
        <v>1533</v>
      </c>
      <c r="G159" s="127" t="s">
        <v>939</v>
      </c>
      <c r="H159" s="127" t="s">
        <v>368</v>
      </c>
      <c r="I159" s="171">
        <v>100</v>
      </c>
      <c r="J159" s="223">
        <v>1544</v>
      </c>
      <c r="K159" s="223">
        <f t="shared" si="14"/>
        <v>154400</v>
      </c>
      <c r="L159" s="223">
        <f t="shared" si="15"/>
        <v>172928.00000000003</v>
      </c>
      <c r="M159" s="272"/>
    </row>
    <row r="160" spans="1:13" s="89" customFormat="1" ht="65.25" customHeight="1">
      <c r="A160" s="219">
        <v>210</v>
      </c>
      <c r="B160" s="220">
        <v>74</v>
      </c>
      <c r="C160" s="127" t="s">
        <v>252</v>
      </c>
      <c r="D160" s="126" t="s">
        <v>1534</v>
      </c>
      <c r="E160" s="126" t="s">
        <v>1535</v>
      </c>
      <c r="F160" s="126" t="s">
        <v>1536</v>
      </c>
      <c r="G160" s="127" t="s">
        <v>939</v>
      </c>
      <c r="H160" s="127" t="s">
        <v>1366</v>
      </c>
      <c r="I160" s="171">
        <v>50</v>
      </c>
      <c r="J160" s="223">
        <v>5350</v>
      </c>
      <c r="K160" s="223">
        <f t="shared" si="14"/>
        <v>267500</v>
      </c>
      <c r="L160" s="223">
        <f t="shared" si="15"/>
        <v>299600</v>
      </c>
      <c r="M160" s="272"/>
    </row>
    <row r="161" spans="1:14" s="89" customFormat="1" ht="76.5" customHeight="1">
      <c r="A161" s="219">
        <v>211</v>
      </c>
      <c r="B161" s="220">
        <v>75</v>
      </c>
      <c r="C161" s="127" t="s">
        <v>33</v>
      </c>
      <c r="D161" s="126" t="s">
        <v>1537</v>
      </c>
      <c r="E161" s="126" t="s">
        <v>1538</v>
      </c>
      <c r="F161" s="126" t="s">
        <v>1538</v>
      </c>
      <c r="G161" s="127" t="s">
        <v>266</v>
      </c>
      <c r="H161" s="127" t="s">
        <v>1539</v>
      </c>
      <c r="I161" s="171">
        <v>20</v>
      </c>
      <c r="J161" s="223">
        <v>22700</v>
      </c>
      <c r="K161" s="223">
        <f t="shared" si="14"/>
        <v>454000</v>
      </c>
      <c r="L161" s="223">
        <f t="shared" si="15"/>
        <v>508480.00000000006</v>
      </c>
      <c r="M161" s="272"/>
    </row>
    <row r="162" spans="1:14" s="89" customFormat="1" ht="75.75" customHeight="1">
      <c r="A162" s="219">
        <v>212</v>
      </c>
      <c r="B162" s="220">
        <v>76</v>
      </c>
      <c r="C162" s="127" t="s">
        <v>252</v>
      </c>
      <c r="D162" s="126" t="s">
        <v>810</v>
      </c>
      <c r="E162" s="126" t="s">
        <v>811</v>
      </c>
      <c r="F162" s="126" t="s">
        <v>813</v>
      </c>
      <c r="G162" s="127" t="s">
        <v>266</v>
      </c>
      <c r="H162" s="127" t="s">
        <v>234</v>
      </c>
      <c r="I162" s="171">
        <v>10</v>
      </c>
      <c r="J162" s="223">
        <v>6900</v>
      </c>
      <c r="K162" s="223">
        <f t="shared" si="14"/>
        <v>69000</v>
      </c>
      <c r="L162" s="223">
        <f t="shared" si="15"/>
        <v>77280.000000000015</v>
      </c>
      <c r="M162" s="272"/>
    </row>
    <row r="163" spans="1:14" s="89" customFormat="1" ht="63.75" customHeight="1">
      <c r="A163" s="219">
        <v>213</v>
      </c>
      <c r="B163" s="220">
        <v>77</v>
      </c>
      <c r="C163" s="127" t="s">
        <v>252</v>
      </c>
      <c r="D163" s="126" t="s">
        <v>814</v>
      </c>
      <c r="E163" s="126" t="s">
        <v>815</v>
      </c>
      <c r="F163" s="126" t="s">
        <v>817</v>
      </c>
      <c r="G163" s="127" t="s">
        <v>266</v>
      </c>
      <c r="H163" s="220" t="s">
        <v>1092</v>
      </c>
      <c r="I163" s="222">
        <v>500</v>
      </c>
      <c r="J163" s="223">
        <v>180</v>
      </c>
      <c r="K163" s="223">
        <f t="shared" si="14"/>
        <v>90000</v>
      </c>
      <c r="L163" s="223">
        <f t="shared" si="15"/>
        <v>100800.00000000001</v>
      </c>
      <c r="M163" s="272"/>
    </row>
    <row r="164" spans="1:14" s="89" customFormat="1" ht="63.75" customHeight="1">
      <c r="A164" s="219">
        <v>214</v>
      </c>
      <c r="B164" s="220">
        <v>78</v>
      </c>
      <c r="C164" s="127" t="s">
        <v>252</v>
      </c>
      <c r="D164" s="126" t="s">
        <v>1093</v>
      </c>
      <c r="E164" s="126" t="s">
        <v>1093</v>
      </c>
      <c r="F164" s="126" t="s">
        <v>1093</v>
      </c>
      <c r="G164" s="127" t="s">
        <v>266</v>
      </c>
      <c r="H164" s="173" t="s">
        <v>234</v>
      </c>
      <c r="I164" s="172">
        <v>10</v>
      </c>
      <c r="J164" s="223">
        <v>16200</v>
      </c>
      <c r="K164" s="223">
        <f t="shared" si="14"/>
        <v>162000</v>
      </c>
      <c r="L164" s="223">
        <f t="shared" si="15"/>
        <v>181440.00000000003</v>
      </c>
      <c r="M164" s="272"/>
    </row>
    <row r="165" spans="1:14" s="89" customFormat="1" ht="99" customHeight="1">
      <c r="A165" s="219">
        <v>215</v>
      </c>
      <c r="B165" s="220">
        <v>79</v>
      </c>
      <c r="C165" s="127" t="s">
        <v>252</v>
      </c>
      <c r="D165" s="126" t="s">
        <v>1094</v>
      </c>
      <c r="E165" s="126" t="s">
        <v>1095</v>
      </c>
      <c r="F165" s="126" t="s">
        <v>1096</v>
      </c>
      <c r="G165" s="127" t="s">
        <v>974</v>
      </c>
      <c r="H165" s="220" t="s">
        <v>501</v>
      </c>
      <c r="I165" s="181">
        <v>5</v>
      </c>
      <c r="J165" s="223">
        <v>3000</v>
      </c>
      <c r="K165" s="223">
        <f t="shared" si="14"/>
        <v>15000</v>
      </c>
      <c r="L165" s="223">
        <f t="shared" si="15"/>
        <v>16800</v>
      </c>
      <c r="M165" s="272"/>
    </row>
    <row r="166" spans="1:14" s="89" customFormat="1" ht="69" customHeight="1">
      <c r="A166" s="219">
        <v>216</v>
      </c>
      <c r="B166" s="220">
        <v>80</v>
      </c>
      <c r="C166" s="220" t="s">
        <v>252</v>
      </c>
      <c r="D166" s="221" t="s">
        <v>1097</v>
      </c>
      <c r="E166" s="221" t="s">
        <v>1097</v>
      </c>
      <c r="F166" s="221" t="s">
        <v>1097</v>
      </c>
      <c r="G166" s="220" t="s">
        <v>266</v>
      </c>
      <c r="H166" s="132" t="s">
        <v>1067</v>
      </c>
      <c r="I166" s="181">
        <v>20</v>
      </c>
      <c r="J166" s="223">
        <v>2300</v>
      </c>
      <c r="K166" s="223">
        <f t="shared" si="14"/>
        <v>46000</v>
      </c>
      <c r="L166" s="223">
        <f t="shared" si="15"/>
        <v>51520.000000000007</v>
      </c>
      <c r="M166" s="272"/>
    </row>
    <row r="167" spans="1:14" s="89" customFormat="1" ht="66" customHeight="1">
      <c r="A167" s="219">
        <v>217</v>
      </c>
      <c r="B167" s="220">
        <v>81</v>
      </c>
      <c r="C167" s="220" t="s">
        <v>33</v>
      </c>
      <c r="D167" s="221" t="s">
        <v>1540</v>
      </c>
      <c r="E167" s="221" t="s">
        <v>1541</v>
      </c>
      <c r="F167" s="221" t="s">
        <v>1541</v>
      </c>
      <c r="G167" s="220" t="s">
        <v>266</v>
      </c>
      <c r="H167" s="220" t="s">
        <v>458</v>
      </c>
      <c r="I167" s="222">
        <v>1</v>
      </c>
      <c r="J167" s="223">
        <v>61420</v>
      </c>
      <c r="K167" s="223">
        <f t="shared" si="14"/>
        <v>61420</v>
      </c>
      <c r="L167" s="223">
        <f t="shared" si="15"/>
        <v>68790.400000000009</v>
      </c>
      <c r="M167" s="272"/>
    </row>
    <row r="168" spans="1:14" s="89" customFormat="1" ht="57" customHeight="1">
      <c r="A168" s="219">
        <v>218</v>
      </c>
      <c r="B168" s="220">
        <v>82</v>
      </c>
      <c r="C168" s="220" t="s">
        <v>33</v>
      </c>
      <c r="D168" s="221" t="s">
        <v>830</v>
      </c>
      <c r="E168" s="221" t="s">
        <v>831</v>
      </c>
      <c r="F168" s="221" t="s">
        <v>833</v>
      </c>
      <c r="G168" s="220" t="s">
        <v>266</v>
      </c>
      <c r="H168" s="220" t="s">
        <v>234</v>
      </c>
      <c r="I168" s="222">
        <v>50</v>
      </c>
      <c r="J168" s="223">
        <v>350</v>
      </c>
      <c r="K168" s="223">
        <f t="shared" si="14"/>
        <v>17500</v>
      </c>
      <c r="L168" s="223">
        <f t="shared" si="15"/>
        <v>19600.000000000004</v>
      </c>
      <c r="M168" s="272"/>
    </row>
    <row r="169" spans="1:14" s="89" customFormat="1" ht="61.5" customHeight="1">
      <c r="A169" s="219">
        <v>219</v>
      </c>
      <c r="B169" s="220">
        <v>83</v>
      </c>
      <c r="C169" s="220" t="s">
        <v>33</v>
      </c>
      <c r="D169" s="221" t="s">
        <v>830</v>
      </c>
      <c r="E169" s="221" t="s">
        <v>831</v>
      </c>
      <c r="F169" s="221" t="s">
        <v>836</v>
      </c>
      <c r="G169" s="220" t="s">
        <v>266</v>
      </c>
      <c r="H169" s="220" t="s">
        <v>234</v>
      </c>
      <c r="I169" s="222">
        <v>100</v>
      </c>
      <c r="J169" s="223">
        <v>500</v>
      </c>
      <c r="K169" s="223">
        <f t="shared" si="14"/>
        <v>50000</v>
      </c>
      <c r="L169" s="223">
        <f t="shared" si="15"/>
        <v>56000.000000000007</v>
      </c>
      <c r="M169" s="272"/>
    </row>
    <row r="170" spans="1:14" s="89" customFormat="1" ht="60" customHeight="1">
      <c r="A170" s="219">
        <v>220</v>
      </c>
      <c r="B170" s="220">
        <v>84</v>
      </c>
      <c r="C170" s="220" t="s">
        <v>33</v>
      </c>
      <c r="D170" s="221" t="s">
        <v>826</v>
      </c>
      <c r="E170" s="221" t="s">
        <v>827</v>
      </c>
      <c r="F170" s="221" t="s">
        <v>1098</v>
      </c>
      <c r="G170" s="220" t="s">
        <v>266</v>
      </c>
      <c r="H170" s="220" t="s">
        <v>1005</v>
      </c>
      <c r="I170" s="222">
        <v>100</v>
      </c>
      <c r="J170" s="223">
        <v>1350</v>
      </c>
      <c r="K170" s="223">
        <f t="shared" si="14"/>
        <v>135000</v>
      </c>
      <c r="L170" s="223">
        <f t="shared" si="15"/>
        <v>151200</v>
      </c>
      <c r="M170" s="272"/>
    </row>
    <row r="171" spans="1:14" s="89" customFormat="1" ht="64.5" customHeight="1">
      <c r="A171" s="219">
        <v>221</v>
      </c>
      <c r="B171" s="220">
        <v>85</v>
      </c>
      <c r="C171" s="220" t="s">
        <v>33</v>
      </c>
      <c r="D171" s="221" t="s">
        <v>842</v>
      </c>
      <c r="E171" s="221" t="s">
        <v>843</v>
      </c>
      <c r="F171" s="221" t="s">
        <v>844</v>
      </c>
      <c r="G171" s="220" t="s">
        <v>266</v>
      </c>
      <c r="H171" s="220" t="s">
        <v>234</v>
      </c>
      <c r="I171" s="222">
        <v>100</v>
      </c>
      <c r="J171" s="223">
        <v>750</v>
      </c>
      <c r="K171" s="223">
        <f t="shared" si="14"/>
        <v>75000</v>
      </c>
      <c r="L171" s="223">
        <f t="shared" si="15"/>
        <v>84000.000000000015</v>
      </c>
      <c r="M171" s="272"/>
    </row>
    <row r="172" spans="1:14" s="89" customFormat="1" ht="63" customHeight="1">
      <c r="A172" s="219">
        <v>222</v>
      </c>
      <c r="B172" s="220">
        <v>86</v>
      </c>
      <c r="C172" s="220" t="s">
        <v>33</v>
      </c>
      <c r="D172" s="221" t="s">
        <v>845</v>
      </c>
      <c r="E172" s="221" t="s">
        <v>846</v>
      </c>
      <c r="F172" s="221" t="s">
        <v>848</v>
      </c>
      <c r="G172" s="220" t="s">
        <v>266</v>
      </c>
      <c r="H172" s="220" t="s">
        <v>234</v>
      </c>
      <c r="I172" s="222">
        <v>50</v>
      </c>
      <c r="J172" s="223">
        <v>1100</v>
      </c>
      <c r="K172" s="223">
        <f t="shared" si="14"/>
        <v>55000</v>
      </c>
      <c r="L172" s="223">
        <f t="shared" si="15"/>
        <v>61600.000000000007</v>
      </c>
      <c r="M172" s="272"/>
    </row>
    <row r="173" spans="1:14" s="1" customFormat="1" ht="57.75" customHeight="1">
      <c r="A173" s="219">
        <v>223</v>
      </c>
      <c r="B173" s="220">
        <v>87</v>
      </c>
      <c r="C173" s="220" t="s">
        <v>33</v>
      </c>
      <c r="D173" s="221" t="s">
        <v>830</v>
      </c>
      <c r="E173" s="221" t="s">
        <v>831</v>
      </c>
      <c r="F173" s="221" t="s">
        <v>850</v>
      </c>
      <c r="G173" s="220" t="s">
        <v>266</v>
      </c>
      <c r="H173" s="220" t="s">
        <v>234</v>
      </c>
      <c r="I173" s="222">
        <v>100</v>
      </c>
      <c r="J173" s="223">
        <v>1400</v>
      </c>
      <c r="K173" s="223">
        <f t="shared" si="14"/>
        <v>140000</v>
      </c>
      <c r="L173" s="223">
        <f t="shared" si="15"/>
        <v>156800.00000000003</v>
      </c>
      <c r="M173" s="272"/>
    </row>
    <row r="174" spans="1:14" s="87" customFormat="1" ht="49.5" customHeight="1">
      <c r="A174" s="219">
        <v>224</v>
      </c>
      <c r="B174" s="220">
        <v>88</v>
      </c>
      <c r="C174" s="219" t="s">
        <v>252</v>
      </c>
      <c r="D174" s="274" t="s">
        <v>1099</v>
      </c>
      <c r="E174" s="274" t="s">
        <v>1100</v>
      </c>
      <c r="F174" s="274" t="s">
        <v>1100</v>
      </c>
      <c r="G174" s="220" t="s">
        <v>266</v>
      </c>
      <c r="H174" s="182" t="s">
        <v>234</v>
      </c>
      <c r="I174" s="183">
        <v>200</v>
      </c>
      <c r="J174" s="223">
        <v>250</v>
      </c>
      <c r="K174" s="223">
        <f t="shared" si="14"/>
        <v>50000</v>
      </c>
      <c r="L174" s="223">
        <f t="shared" si="15"/>
        <v>56000.000000000007</v>
      </c>
      <c r="M174" s="272"/>
    </row>
    <row r="175" spans="1:14" s="1" customFormat="1" ht="21.75" customHeight="1">
      <c r="A175" s="147"/>
      <c r="B175" s="460" t="s">
        <v>855</v>
      </c>
      <c r="C175" s="461"/>
      <c r="D175" s="461"/>
      <c r="E175" s="461"/>
      <c r="F175" s="461"/>
      <c r="G175" s="461"/>
      <c r="H175" s="275"/>
      <c r="I175" s="276"/>
      <c r="J175" s="271"/>
      <c r="K175" s="271">
        <f>SUM(K87:K174)</f>
        <v>9853190</v>
      </c>
      <c r="L175" s="271">
        <f>SUM(L87:L174)</f>
        <v>11035572.800000001</v>
      </c>
      <c r="N175" s="5"/>
    </row>
    <row r="176" spans="1:14" s="61" customFormat="1" ht="21.75" customHeight="1">
      <c r="A176" s="184"/>
      <c r="B176" s="185"/>
      <c r="C176" s="185"/>
      <c r="D176" s="186"/>
      <c r="E176" s="186" t="s">
        <v>1101</v>
      </c>
      <c r="F176" s="186"/>
      <c r="G176" s="185"/>
      <c r="H176" s="185"/>
      <c r="I176" s="187"/>
      <c r="J176" s="188"/>
      <c r="K176" s="188"/>
      <c r="L176" s="188"/>
    </row>
    <row r="177" spans="1:12" s="61" customFormat="1" ht="81.75" customHeight="1">
      <c r="A177" s="219">
        <v>225</v>
      </c>
      <c r="B177" s="220">
        <v>1</v>
      </c>
      <c r="C177" s="220" t="s">
        <v>252</v>
      </c>
      <c r="D177" s="125" t="s">
        <v>851</v>
      </c>
      <c r="E177" s="125" t="s">
        <v>852</v>
      </c>
      <c r="F177" s="125" t="s">
        <v>852</v>
      </c>
      <c r="G177" s="220" t="s">
        <v>974</v>
      </c>
      <c r="H177" s="219" t="s">
        <v>1067</v>
      </c>
      <c r="I177" s="277">
        <v>2600</v>
      </c>
      <c r="J177" s="258">
        <v>205.384615384</v>
      </c>
      <c r="K177" s="189">
        <f>I177*J177</f>
        <v>533999.99999839999</v>
      </c>
      <c r="L177" s="258">
        <f>K177*1.12</f>
        <v>598079.99999820802</v>
      </c>
    </row>
    <row r="178" spans="1:12" s="61" customFormat="1" ht="81.75" customHeight="1">
      <c r="A178" s="219">
        <v>225</v>
      </c>
      <c r="B178" s="220">
        <v>1</v>
      </c>
      <c r="C178" s="220" t="s">
        <v>252</v>
      </c>
      <c r="D178" s="125" t="s">
        <v>851</v>
      </c>
      <c r="E178" s="125" t="s">
        <v>852</v>
      </c>
      <c r="F178" s="125" t="s">
        <v>852</v>
      </c>
      <c r="G178" s="220" t="s">
        <v>1122</v>
      </c>
      <c r="H178" s="219" t="s">
        <v>1067</v>
      </c>
      <c r="I178" s="277">
        <v>13000</v>
      </c>
      <c r="J178" s="258">
        <v>205.384615384</v>
      </c>
      <c r="K178" s="189">
        <f>I178*J178</f>
        <v>2669999.9999919999</v>
      </c>
      <c r="L178" s="258">
        <f>K178*1.12</f>
        <v>2990399.9999910402</v>
      </c>
    </row>
    <row r="179" spans="1:12" s="61" customFormat="1" ht="36.75" customHeight="1">
      <c r="A179" s="275"/>
      <c r="B179" s="278" t="s">
        <v>1102</v>
      </c>
      <c r="C179" s="278"/>
      <c r="D179" s="279"/>
      <c r="E179" s="279"/>
      <c r="F179" s="279"/>
      <c r="G179" s="278"/>
      <c r="H179" s="148"/>
      <c r="I179" s="268"/>
      <c r="J179" s="190"/>
      <c r="K179" s="280">
        <f>SUM(K178)</f>
        <v>2669999.9999919999</v>
      </c>
      <c r="L179" s="280">
        <f>SUM(L178)</f>
        <v>2990399.9999910402</v>
      </c>
    </row>
    <row r="180" spans="1:12" s="62" customFormat="1" ht="43.5" customHeight="1">
      <c r="A180" s="446" t="s">
        <v>1103</v>
      </c>
      <c r="B180" s="447"/>
      <c r="C180" s="447"/>
      <c r="D180" s="447"/>
      <c r="E180" s="447"/>
      <c r="F180" s="447"/>
      <c r="G180" s="447"/>
      <c r="H180" s="447"/>
      <c r="I180" s="447"/>
      <c r="J180" s="447"/>
      <c r="K180" s="447"/>
      <c r="L180" s="447"/>
    </row>
    <row r="181" spans="1:12" s="281" customFormat="1" ht="121.5" customHeight="1">
      <c r="A181" s="261">
        <v>226</v>
      </c>
      <c r="B181" s="263">
        <v>1</v>
      </c>
      <c r="C181" s="263" t="s">
        <v>252</v>
      </c>
      <c r="D181" s="262" t="s">
        <v>1104</v>
      </c>
      <c r="E181" s="262" t="s">
        <v>1105</v>
      </c>
      <c r="F181" s="263" t="s">
        <v>1106</v>
      </c>
      <c r="G181" s="263" t="s">
        <v>266</v>
      </c>
      <c r="H181" s="263" t="s">
        <v>837</v>
      </c>
      <c r="I181" s="264">
        <v>30</v>
      </c>
      <c r="J181" s="224">
        <v>2946.42857142</v>
      </c>
      <c r="K181" s="224">
        <f>I181*J181</f>
        <v>88392.857142599998</v>
      </c>
      <c r="L181" s="224">
        <f>K181*1.12</f>
        <v>98999.999999712003</v>
      </c>
    </row>
    <row r="182" spans="1:12" s="281" customFormat="1" ht="82.5" customHeight="1">
      <c r="A182" s="261">
        <v>228</v>
      </c>
      <c r="B182" s="263">
        <v>3</v>
      </c>
      <c r="C182" s="263" t="s">
        <v>252</v>
      </c>
      <c r="D182" s="262" t="s">
        <v>1134</v>
      </c>
      <c r="E182" s="262" t="s">
        <v>1133</v>
      </c>
      <c r="F182" s="262" t="s">
        <v>1133</v>
      </c>
      <c r="G182" s="263" t="s">
        <v>266</v>
      </c>
      <c r="H182" s="263" t="s">
        <v>442</v>
      </c>
      <c r="I182" s="264">
        <v>752</v>
      </c>
      <c r="J182" s="224">
        <v>1785.71428571</v>
      </c>
      <c r="K182" s="224">
        <f>I182*J182</f>
        <v>1342857.1428539201</v>
      </c>
      <c r="L182" s="224">
        <f>K182*1.12</f>
        <v>1503999.9999963907</v>
      </c>
    </row>
    <row r="183" spans="1:12" s="281" customFormat="1" ht="89.25" customHeight="1">
      <c r="A183" s="261">
        <v>230</v>
      </c>
      <c r="B183" s="263">
        <v>5</v>
      </c>
      <c r="C183" s="263" t="s">
        <v>252</v>
      </c>
      <c r="D183" s="262" t="s">
        <v>1137</v>
      </c>
      <c r="E183" s="262" t="s">
        <v>1136</v>
      </c>
      <c r="F183" s="262" t="s">
        <v>1135</v>
      </c>
      <c r="G183" s="263" t="s">
        <v>266</v>
      </c>
      <c r="H183" s="263" t="s">
        <v>1092</v>
      </c>
      <c r="I183" s="224">
        <v>784</v>
      </c>
      <c r="J183" s="224">
        <v>2767.8571428499999</v>
      </c>
      <c r="K183" s="224">
        <f t="shared" ref="K183:K186" si="16">I183*J183</f>
        <v>2169999.9999944</v>
      </c>
      <c r="L183" s="224">
        <f t="shared" ref="L183:L186" si="17">K183*1.12</f>
        <v>2430399.999993728</v>
      </c>
    </row>
    <row r="184" spans="1:12" s="281" customFormat="1" ht="89.25" customHeight="1">
      <c r="A184" s="261"/>
      <c r="B184" s="263"/>
      <c r="C184" s="263"/>
      <c r="D184" s="262" t="s">
        <v>1107</v>
      </c>
      <c r="E184" s="262" t="s">
        <v>1138</v>
      </c>
      <c r="F184" s="262" t="s">
        <v>1139</v>
      </c>
      <c r="G184" s="263" t="s">
        <v>266</v>
      </c>
      <c r="H184" s="263" t="s">
        <v>1110</v>
      </c>
      <c r="I184" s="224">
        <v>600</v>
      </c>
      <c r="J184" s="224">
        <v>165.178571428</v>
      </c>
      <c r="K184" s="224">
        <f t="shared" si="16"/>
        <v>99107.142856799997</v>
      </c>
      <c r="L184" s="224">
        <f t="shared" si="17"/>
        <v>110999.999999616</v>
      </c>
    </row>
    <row r="185" spans="1:12" s="281" customFormat="1" ht="89.25" customHeight="1">
      <c r="A185" s="261"/>
      <c r="B185" s="263"/>
      <c r="C185" s="263"/>
      <c r="D185" s="262" t="s">
        <v>1107</v>
      </c>
      <c r="E185" s="262" t="s">
        <v>1140</v>
      </c>
      <c r="F185" s="262" t="s">
        <v>1141</v>
      </c>
      <c r="G185" s="263" t="s">
        <v>266</v>
      </c>
      <c r="H185" s="263" t="s">
        <v>1110</v>
      </c>
      <c r="I185" s="224">
        <v>7000</v>
      </c>
      <c r="J185" s="224">
        <v>250</v>
      </c>
      <c r="K185" s="224">
        <f t="shared" si="16"/>
        <v>1750000</v>
      </c>
      <c r="L185" s="224">
        <f t="shared" si="17"/>
        <v>1960000.0000000002</v>
      </c>
    </row>
    <row r="186" spans="1:12" s="281" customFormat="1" ht="89.25" customHeight="1">
      <c r="A186" s="261"/>
      <c r="B186" s="263"/>
      <c r="C186" s="263"/>
      <c r="D186" s="262" t="s">
        <v>1108</v>
      </c>
      <c r="E186" s="262" t="s">
        <v>1142</v>
      </c>
      <c r="F186" s="262" t="s">
        <v>1143</v>
      </c>
      <c r="G186" s="263" t="s">
        <v>266</v>
      </c>
      <c r="H186" s="263" t="s">
        <v>1110</v>
      </c>
      <c r="I186" s="224">
        <v>240</v>
      </c>
      <c r="J186" s="224">
        <v>250</v>
      </c>
      <c r="K186" s="224">
        <f t="shared" si="16"/>
        <v>60000</v>
      </c>
      <c r="L186" s="224">
        <f t="shared" si="17"/>
        <v>67200</v>
      </c>
    </row>
    <row r="187" spans="1:12" s="1" customFormat="1" ht="35.25" customHeight="1">
      <c r="A187" s="275"/>
      <c r="B187" s="278" t="s">
        <v>467</v>
      </c>
      <c r="C187" s="278"/>
      <c r="D187" s="126"/>
      <c r="E187" s="279"/>
      <c r="F187" s="279"/>
      <c r="G187" s="278"/>
      <c r="H187" s="278"/>
      <c r="I187" s="282"/>
      <c r="J187" s="280"/>
      <c r="K187" s="280">
        <f>SUM(K181:K186)</f>
        <v>5510357.1428477205</v>
      </c>
      <c r="L187" s="280">
        <f>SUM(L181:L186)</f>
        <v>6171599.9999894472</v>
      </c>
    </row>
    <row r="188" spans="1:12" s="62" customFormat="1" ht="48.75" customHeight="1">
      <c r="A188" s="219"/>
      <c r="B188" s="446" t="s">
        <v>856</v>
      </c>
      <c r="C188" s="447"/>
      <c r="D188" s="447"/>
      <c r="E188" s="447"/>
      <c r="F188" s="447"/>
      <c r="G188" s="447"/>
      <c r="H188" s="447"/>
      <c r="I188" s="447"/>
      <c r="J188" s="447"/>
      <c r="K188" s="447"/>
      <c r="L188" s="447"/>
    </row>
    <row r="189" spans="1:12" s="62" customFormat="1" ht="48.75" customHeight="1">
      <c r="A189" s="219"/>
      <c r="B189" s="266"/>
      <c r="C189" s="283" t="s">
        <v>252</v>
      </c>
      <c r="D189" s="267"/>
      <c r="E189" s="267"/>
      <c r="F189" s="267"/>
      <c r="G189" s="267"/>
      <c r="H189" s="267"/>
      <c r="I189" s="267"/>
      <c r="J189" s="267"/>
      <c r="K189" s="267"/>
      <c r="L189" s="267"/>
    </row>
    <row r="190" spans="1:12" s="62" customFormat="1" ht="48.75" customHeight="1">
      <c r="A190" s="219"/>
      <c r="B190" s="266"/>
      <c r="C190" s="267"/>
      <c r="D190" s="267"/>
      <c r="E190" s="267"/>
      <c r="F190" s="267"/>
      <c r="G190" s="267"/>
      <c r="H190" s="267"/>
      <c r="I190" s="267"/>
      <c r="J190" s="267"/>
      <c r="K190" s="267"/>
      <c r="L190" s="267"/>
    </row>
    <row r="191" spans="1:12" s="62" customFormat="1" ht="48.75" customHeight="1">
      <c r="A191" s="219"/>
      <c r="B191" s="266"/>
      <c r="C191" s="267"/>
      <c r="D191" s="267"/>
      <c r="E191" s="267"/>
      <c r="F191" s="267"/>
      <c r="G191" s="267"/>
      <c r="H191" s="267"/>
      <c r="I191" s="267"/>
      <c r="J191" s="267"/>
      <c r="K191" s="267"/>
      <c r="L191" s="267"/>
    </row>
    <row r="192" spans="1:12" s="83" customFormat="1" ht="33.75" customHeight="1">
      <c r="A192" s="275"/>
      <c r="B192" s="278" t="s">
        <v>467</v>
      </c>
      <c r="C192" s="278"/>
      <c r="D192" s="279"/>
      <c r="E192" s="279"/>
      <c r="F192" s="279"/>
      <c r="G192" s="278"/>
      <c r="H192" s="278"/>
      <c r="I192" s="282"/>
      <c r="J192" s="280"/>
      <c r="K192" s="280">
        <f>SUM(K194:K280)</f>
        <v>6943322</v>
      </c>
      <c r="L192" s="280">
        <f>SUM(L194:L280)</f>
        <v>7776520.6400000015</v>
      </c>
    </row>
    <row r="193" spans="1:12" s="62" customFormat="1" ht="61.5" customHeight="1">
      <c r="A193" s="462" t="s">
        <v>1543</v>
      </c>
      <c r="B193" s="463"/>
      <c r="C193" s="463"/>
      <c r="D193" s="463"/>
      <c r="E193" s="463"/>
      <c r="F193" s="463"/>
      <c r="G193" s="463"/>
      <c r="H193" s="463"/>
      <c r="I193" s="463"/>
      <c r="J193" s="463"/>
      <c r="K193" s="463"/>
      <c r="L193" s="463"/>
    </row>
    <row r="194" spans="1:12" s="62" customFormat="1" ht="73.5" customHeight="1">
      <c r="A194" s="219"/>
      <c r="B194" s="220"/>
      <c r="C194" s="220"/>
      <c r="D194" s="221" t="s">
        <v>1144</v>
      </c>
      <c r="E194" s="221" t="s">
        <v>1144</v>
      </c>
      <c r="F194" s="221" t="s">
        <v>1145</v>
      </c>
      <c r="G194" s="283" t="s">
        <v>982</v>
      </c>
      <c r="H194" s="220" t="s">
        <v>442</v>
      </c>
      <c r="I194" s="224">
        <v>540</v>
      </c>
      <c r="J194" s="224">
        <v>280</v>
      </c>
      <c r="K194" s="224">
        <f t="shared" ref="K194:K257" si="18">I194*J194</f>
        <v>151200</v>
      </c>
      <c r="L194" s="224">
        <f t="shared" ref="L194:L281" si="19">K194*1.12</f>
        <v>169344.00000000003</v>
      </c>
    </row>
    <row r="195" spans="1:12" s="62" customFormat="1" ht="73.5" customHeight="1">
      <c r="A195" s="219"/>
      <c r="B195" s="220"/>
      <c r="C195" s="220"/>
      <c r="D195" s="221" t="s">
        <v>1146</v>
      </c>
      <c r="E195" s="221" t="s">
        <v>1146</v>
      </c>
      <c r="F195" s="221" t="s">
        <v>1147</v>
      </c>
      <c r="G195" s="283" t="s">
        <v>982</v>
      </c>
      <c r="H195" s="220" t="s">
        <v>368</v>
      </c>
      <c r="I195" s="222">
        <v>1600</v>
      </c>
      <c r="J195" s="223">
        <v>180</v>
      </c>
      <c r="K195" s="224">
        <f t="shared" si="18"/>
        <v>288000</v>
      </c>
      <c r="L195" s="224">
        <f t="shared" si="19"/>
        <v>322560.00000000006</v>
      </c>
    </row>
    <row r="196" spans="1:12" s="62" customFormat="1" ht="73.5" customHeight="1">
      <c r="A196" s="219"/>
      <c r="B196" s="220"/>
      <c r="C196" s="220"/>
      <c r="D196" s="221" t="s">
        <v>1148</v>
      </c>
      <c r="E196" s="221" t="s">
        <v>1148</v>
      </c>
      <c r="F196" s="221" t="s">
        <v>1149</v>
      </c>
      <c r="G196" s="283" t="s">
        <v>982</v>
      </c>
      <c r="H196" s="220" t="s">
        <v>442</v>
      </c>
      <c r="I196" s="222">
        <v>2360</v>
      </c>
      <c r="J196" s="223">
        <v>170</v>
      </c>
      <c r="K196" s="224">
        <f t="shared" si="18"/>
        <v>401200</v>
      </c>
      <c r="L196" s="224">
        <f t="shared" si="19"/>
        <v>449344.00000000006</v>
      </c>
    </row>
    <row r="197" spans="1:12" s="62" customFormat="1" ht="73.5" customHeight="1">
      <c r="A197" s="219"/>
      <c r="B197" s="220"/>
      <c r="C197" s="220"/>
      <c r="D197" s="221" t="s">
        <v>1150</v>
      </c>
      <c r="E197" s="221" t="s">
        <v>1150</v>
      </c>
      <c r="F197" s="221" t="s">
        <v>1151</v>
      </c>
      <c r="G197" s="283" t="s">
        <v>982</v>
      </c>
      <c r="H197" s="220" t="s">
        <v>442</v>
      </c>
      <c r="I197" s="222">
        <v>7000</v>
      </c>
      <c r="J197" s="223">
        <v>40</v>
      </c>
      <c r="K197" s="224">
        <f t="shared" si="18"/>
        <v>280000</v>
      </c>
      <c r="L197" s="224">
        <f t="shared" si="19"/>
        <v>313600.00000000006</v>
      </c>
    </row>
    <row r="198" spans="1:12" s="62" customFormat="1" ht="73.5" customHeight="1">
      <c r="A198" s="219"/>
      <c r="B198" s="220"/>
      <c r="C198" s="220"/>
      <c r="D198" s="221" t="s">
        <v>1152</v>
      </c>
      <c r="E198" s="221" t="s">
        <v>1152</v>
      </c>
      <c r="F198" s="221" t="s">
        <v>1153</v>
      </c>
      <c r="G198" s="283" t="s">
        <v>982</v>
      </c>
      <c r="H198" s="220" t="s">
        <v>442</v>
      </c>
      <c r="I198" s="222">
        <v>13200</v>
      </c>
      <c r="J198" s="223">
        <v>13</v>
      </c>
      <c r="K198" s="224">
        <f t="shared" si="18"/>
        <v>171600</v>
      </c>
      <c r="L198" s="224">
        <f t="shared" si="19"/>
        <v>192192.00000000003</v>
      </c>
    </row>
    <row r="199" spans="1:12" s="62" customFormat="1" ht="73.5" customHeight="1">
      <c r="A199" s="219"/>
      <c r="B199" s="220"/>
      <c r="C199" s="220"/>
      <c r="D199" s="221" t="s">
        <v>1154</v>
      </c>
      <c r="E199" s="221" t="s">
        <v>1154</v>
      </c>
      <c r="F199" s="221" t="s">
        <v>1155</v>
      </c>
      <c r="G199" s="283" t="s">
        <v>982</v>
      </c>
      <c r="H199" s="220" t="s">
        <v>442</v>
      </c>
      <c r="I199" s="222">
        <v>12240</v>
      </c>
      <c r="J199" s="223">
        <v>14</v>
      </c>
      <c r="K199" s="224">
        <f t="shared" si="18"/>
        <v>171360</v>
      </c>
      <c r="L199" s="224">
        <f t="shared" si="19"/>
        <v>191923.20000000001</v>
      </c>
    </row>
    <row r="200" spans="1:12" s="62" customFormat="1" ht="73.5" customHeight="1">
      <c r="A200" s="219"/>
      <c r="B200" s="220"/>
      <c r="C200" s="220"/>
      <c r="D200" s="221" t="s">
        <v>1156</v>
      </c>
      <c r="E200" s="221" t="s">
        <v>1156</v>
      </c>
      <c r="F200" s="221" t="s">
        <v>1157</v>
      </c>
      <c r="G200" s="283" t="s">
        <v>982</v>
      </c>
      <c r="H200" s="220" t="s">
        <v>442</v>
      </c>
      <c r="I200" s="222">
        <v>6650</v>
      </c>
      <c r="J200" s="223">
        <v>20</v>
      </c>
      <c r="K200" s="224">
        <f t="shared" si="18"/>
        <v>133000</v>
      </c>
      <c r="L200" s="224">
        <f t="shared" si="19"/>
        <v>148960</v>
      </c>
    </row>
    <row r="201" spans="1:12" s="62" customFormat="1" ht="73.5" customHeight="1">
      <c r="A201" s="219"/>
      <c r="B201" s="220"/>
      <c r="C201" s="220"/>
      <c r="D201" s="221" t="s">
        <v>1158</v>
      </c>
      <c r="E201" s="221" t="s">
        <v>1158</v>
      </c>
      <c r="F201" s="221" t="s">
        <v>1159</v>
      </c>
      <c r="G201" s="283" t="s">
        <v>982</v>
      </c>
      <c r="H201" s="220" t="s">
        <v>442</v>
      </c>
      <c r="I201" s="222">
        <v>6650</v>
      </c>
      <c r="J201" s="223">
        <v>38</v>
      </c>
      <c r="K201" s="224">
        <f t="shared" si="18"/>
        <v>252700</v>
      </c>
      <c r="L201" s="224">
        <f t="shared" si="19"/>
        <v>283024</v>
      </c>
    </row>
    <row r="202" spans="1:12" s="62" customFormat="1" ht="73.5" customHeight="1">
      <c r="A202" s="219"/>
      <c r="B202" s="220"/>
      <c r="C202" s="220"/>
      <c r="D202" s="221" t="s">
        <v>1160</v>
      </c>
      <c r="E202" s="221" t="s">
        <v>1160</v>
      </c>
      <c r="F202" s="221" t="s">
        <v>1161</v>
      </c>
      <c r="G202" s="283" t="s">
        <v>982</v>
      </c>
      <c r="H202" s="220" t="s">
        <v>442</v>
      </c>
      <c r="I202" s="222">
        <v>50</v>
      </c>
      <c r="J202" s="223">
        <v>100</v>
      </c>
      <c r="K202" s="224">
        <f t="shared" si="18"/>
        <v>5000</v>
      </c>
      <c r="L202" s="224">
        <f t="shared" si="19"/>
        <v>5600.0000000000009</v>
      </c>
    </row>
    <row r="203" spans="1:12" s="62" customFormat="1" ht="73.5" customHeight="1">
      <c r="A203" s="219"/>
      <c r="B203" s="220"/>
      <c r="C203" s="220"/>
      <c r="D203" s="221" t="s">
        <v>1162</v>
      </c>
      <c r="E203" s="221" t="s">
        <v>1162</v>
      </c>
      <c r="F203" s="221" t="s">
        <v>1163</v>
      </c>
      <c r="G203" s="283" t="s">
        <v>982</v>
      </c>
      <c r="H203" s="220" t="s">
        <v>442</v>
      </c>
      <c r="I203" s="222">
        <v>24</v>
      </c>
      <c r="J203" s="223">
        <v>1350</v>
      </c>
      <c r="K203" s="224">
        <f t="shared" si="18"/>
        <v>32400</v>
      </c>
      <c r="L203" s="224">
        <f t="shared" si="19"/>
        <v>36288</v>
      </c>
    </row>
    <row r="204" spans="1:12" s="62" customFormat="1" ht="73.5" customHeight="1">
      <c r="A204" s="219"/>
      <c r="B204" s="220"/>
      <c r="C204" s="220"/>
      <c r="D204" s="221" t="s">
        <v>1164</v>
      </c>
      <c r="E204" s="221" t="s">
        <v>1164</v>
      </c>
      <c r="F204" s="221" t="s">
        <v>1165</v>
      </c>
      <c r="G204" s="283" t="s">
        <v>982</v>
      </c>
      <c r="H204" s="220" t="s">
        <v>1092</v>
      </c>
      <c r="I204" s="222">
        <v>120</v>
      </c>
      <c r="J204" s="223">
        <v>1900</v>
      </c>
      <c r="K204" s="224">
        <f t="shared" si="18"/>
        <v>228000</v>
      </c>
      <c r="L204" s="224">
        <f t="shared" si="19"/>
        <v>255360.00000000003</v>
      </c>
    </row>
    <row r="205" spans="1:12" s="62" customFormat="1" ht="73.5" customHeight="1">
      <c r="A205" s="219"/>
      <c r="B205" s="220"/>
      <c r="C205" s="220"/>
      <c r="D205" s="221" t="s">
        <v>1164</v>
      </c>
      <c r="E205" s="221" t="s">
        <v>1164</v>
      </c>
      <c r="F205" s="221" t="s">
        <v>1166</v>
      </c>
      <c r="G205" s="283" t="s">
        <v>982</v>
      </c>
      <c r="H205" s="220" t="s">
        <v>442</v>
      </c>
      <c r="I205" s="222">
        <v>300</v>
      </c>
      <c r="J205" s="223">
        <v>1600</v>
      </c>
      <c r="K205" s="224">
        <f t="shared" si="18"/>
        <v>480000</v>
      </c>
      <c r="L205" s="224">
        <f t="shared" si="19"/>
        <v>537600</v>
      </c>
    </row>
    <row r="206" spans="1:12" s="62" customFormat="1" ht="73.5" customHeight="1">
      <c r="A206" s="219"/>
      <c r="B206" s="220"/>
      <c r="C206" s="220"/>
      <c r="D206" s="221" t="s">
        <v>1167</v>
      </c>
      <c r="E206" s="221" t="s">
        <v>1167</v>
      </c>
      <c r="F206" s="221" t="s">
        <v>1168</v>
      </c>
      <c r="G206" s="283" t="s">
        <v>982</v>
      </c>
      <c r="H206" s="220" t="s">
        <v>442</v>
      </c>
      <c r="I206" s="222">
        <v>30</v>
      </c>
      <c r="J206" s="223">
        <v>5900</v>
      </c>
      <c r="K206" s="224">
        <f t="shared" si="18"/>
        <v>177000</v>
      </c>
      <c r="L206" s="224">
        <f t="shared" si="19"/>
        <v>198240.00000000003</v>
      </c>
    </row>
    <row r="207" spans="1:12" s="62" customFormat="1" ht="73.5" customHeight="1">
      <c r="A207" s="219"/>
      <c r="B207" s="220"/>
      <c r="C207" s="220"/>
      <c r="D207" s="221" t="s">
        <v>1169</v>
      </c>
      <c r="E207" s="221" t="s">
        <v>1169</v>
      </c>
      <c r="F207" s="221" t="s">
        <v>1170</v>
      </c>
      <c r="G207" s="283" t="s">
        <v>982</v>
      </c>
      <c r="H207" s="220" t="s">
        <v>368</v>
      </c>
      <c r="I207" s="222">
        <v>130</v>
      </c>
      <c r="J207" s="223">
        <v>1500</v>
      </c>
      <c r="K207" s="224">
        <f t="shared" si="18"/>
        <v>195000</v>
      </c>
      <c r="L207" s="224">
        <f t="shared" si="19"/>
        <v>218400.00000000003</v>
      </c>
    </row>
    <row r="208" spans="1:12" s="62" customFormat="1" ht="73.5" customHeight="1">
      <c r="A208" s="219"/>
      <c r="B208" s="220"/>
      <c r="C208" s="220"/>
      <c r="D208" s="221" t="s">
        <v>1171</v>
      </c>
      <c r="E208" s="221" t="s">
        <v>1171</v>
      </c>
      <c r="F208" s="221" t="s">
        <v>1172</v>
      </c>
      <c r="G208" s="283" t="s">
        <v>982</v>
      </c>
      <c r="H208" s="220" t="s">
        <v>442</v>
      </c>
      <c r="I208" s="222">
        <v>12</v>
      </c>
      <c r="J208" s="223">
        <v>1060</v>
      </c>
      <c r="K208" s="224">
        <f t="shared" si="18"/>
        <v>12720</v>
      </c>
      <c r="L208" s="224">
        <f t="shared" si="19"/>
        <v>14246.400000000001</v>
      </c>
    </row>
    <row r="209" spans="1:12" s="62" customFormat="1" ht="73.5" customHeight="1">
      <c r="A209" s="219"/>
      <c r="B209" s="220"/>
      <c r="C209" s="220"/>
      <c r="D209" s="221" t="s">
        <v>1173</v>
      </c>
      <c r="E209" s="221" t="s">
        <v>1173</v>
      </c>
      <c r="F209" s="221" t="s">
        <v>1174</v>
      </c>
      <c r="G209" s="283" t="s">
        <v>982</v>
      </c>
      <c r="H209" s="220" t="s">
        <v>442</v>
      </c>
      <c r="I209" s="222">
        <v>96</v>
      </c>
      <c r="J209" s="223">
        <v>3800</v>
      </c>
      <c r="K209" s="224">
        <f t="shared" si="18"/>
        <v>364800</v>
      </c>
      <c r="L209" s="224">
        <f t="shared" si="19"/>
        <v>408576.00000000006</v>
      </c>
    </row>
    <row r="210" spans="1:12" s="62" customFormat="1" ht="73.5" customHeight="1">
      <c r="A210" s="219"/>
      <c r="B210" s="220"/>
      <c r="C210" s="220"/>
      <c r="D210" s="221" t="s">
        <v>1175</v>
      </c>
      <c r="E210" s="221" t="s">
        <v>1175</v>
      </c>
      <c r="F210" s="221" t="s">
        <v>1176</v>
      </c>
      <c r="G210" s="283" t="s">
        <v>982</v>
      </c>
      <c r="H210" s="220" t="s">
        <v>821</v>
      </c>
      <c r="I210" s="222">
        <v>40</v>
      </c>
      <c r="J210" s="223">
        <v>1000</v>
      </c>
      <c r="K210" s="224">
        <f t="shared" si="18"/>
        <v>40000</v>
      </c>
      <c r="L210" s="224">
        <f t="shared" si="19"/>
        <v>44800.000000000007</v>
      </c>
    </row>
    <row r="211" spans="1:12" s="62" customFormat="1" ht="73.5" customHeight="1">
      <c r="A211" s="219"/>
      <c r="B211" s="220"/>
      <c r="C211" s="220"/>
      <c r="D211" s="221" t="s">
        <v>1177</v>
      </c>
      <c r="E211" s="221" t="s">
        <v>1177</v>
      </c>
      <c r="F211" s="221" t="s">
        <v>1178</v>
      </c>
      <c r="G211" s="283" t="s">
        <v>982</v>
      </c>
      <c r="H211" s="220" t="s">
        <v>442</v>
      </c>
      <c r="I211" s="222">
        <v>130</v>
      </c>
      <c r="J211" s="223">
        <v>100</v>
      </c>
      <c r="K211" s="224">
        <f t="shared" si="18"/>
        <v>13000</v>
      </c>
      <c r="L211" s="224">
        <f t="shared" si="19"/>
        <v>14560.000000000002</v>
      </c>
    </row>
    <row r="212" spans="1:12" s="62" customFormat="1" ht="73.5" customHeight="1">
      <c r="A212" s="219"/>
      <c r="B212" s="220"/>
      <c r="C212" s="220"/>
      <c r="D212" s="221" t="s">
        <v>1179</v>
      </c>
      <c r="E212" s="221" t="s">
        <v>1179</v>
      </c>
      <c r="F212" s="221" t="s">
        <v>1178</v>
      </c>
      <c r="G212" s="283" t="s">
        <v>982</v>
      </c>
      <c r="H212" s="220" t="s">
        <v>442</v>
      </c>
      <c r="I212" s="222">
        <v>30</v>
      </c>
      <c r="J212" s="223">
        <v>100</v>
      </c>
      <c r="K212" s="224">
        <f t="shared" si="18"/>
        <v>3000</v>
      </c>
      <c r="L212" s="224">
        <f t="shared" si="19"/>
        <v>3360.0000000000005</v>
      </c>
    </row>
    <row r="213" spans="1:12" s="62" customFormat="1" ht="73.5" customHeight="1">
      <c r="A213" s="219"/>
      <c r="B213" s="220"/>
      <c r="C213" s="220"/>
      <c r="D213" s="221" t="s">
        <v>1180</v>
      </c>
      <c r="E213" s="221" t="s">
        <v>1180</v>
      </c>
      <c r="F213" s="221" t="s">
        <v>1178</v>
      </c>
      <c r="G213" s="283" t="s">
        <v>982</v>
      </c>
      <c r="H213" s="220" t="s">
        <v>442</v>
      </c>
      <c r="I213" s="222">
        <v>180</v>
      </c>
      <c r="J213" s="223">
        <v>100</v>
      </c>
      <c r="K213" s="224">
        <f t="shared" si="18"/>
        <v>18000</v>
      </c>
      <c r="L213" s="224">
        <f t="shared" si="19"/>
        <v>20160.000000000004</v>
      </c>
    </row>
    <row r="214" spans="1:12" s="62" customFormat="1" ht="73.5" customHeight="1">
      <c r="A214" s="219"/>
      <c r="B214" s="220"/>
      <c r="C214" s="220"/>
      <c r="D214" s="221" t="s">
        <v>1181</v>
      </c>
      <c r="E214" s="221" t="s">
        <v>1181</v>
      </c>
      <c r="F214" s="221" t="s">
        <v>1181</v>
      </c>
      <c r="G214" s="283" t="s">
        <v>982</v>
      </c>
      <c r="H214" s="220" t="s">
        <v>442</v>
      </c>
      <c r="I214" s="222">
        <v>2</v>
      </c>
      <c r="J214" s="223">
        <v>12000</v>
      </c>
      <c r="K214" s="224">
        <f t="shared" si="18"/>
        <v>24000</v>
      </c>
      <c r="L214" s="224">
        <f t="shared" si="19"/>
        <v>26880.000000000004</v>
      </c>
    </row>
    <row r="215" spans="1:12" s="62" customFormat="1" ht="73.5" customHeight="1">
      <c r="A215" s="219"/>
      <c r="B215" s="220"/>
      <c r="C215" s="220"/>
      <c r="D215" s="221" t="s">
        <v>1182</v>
      </c>
      <c r="E215" s="221" t="s">
        <v>1182</v>
      </c>
      <c r="F215" s="221" t="s">
        <v>1183</v>
      </c>
      <c r="G215" s="283" t="s">
        <v>982</v>
      </c>
      <c r="H215" s="220" t="s">
        <v>1184</v>
      </c>
      <c r="I215" s="222">
        <v>2</v>
      </c>
      <c r="J215" s="223">
        <v>39296</v>
      </c>
      <c r="K215" s="224">
        <f t="shared" si="18"/>
        <v>78592</v>
      </c>
      <c r="L215" s="224">
        <f t="shared" si="19"/>
        <v>88023.040000000008</v>
      </c>
    </row>
    <row r="216" spans="1:12" s="62" customFormat="1" ht="73.5" customHeight="1">
      <c r="A216" s="219"/>
      <c r="B216" s="220"/>
      <c r="C216" s="220"/>
      <c r="D216" s="221" t="s">
        <v>1207</v>
      </c>
      <c r="E216" s="221" t="s">
        <v>1207</v>
      </c>
      <c r="F216" s="221" t="s">
        <v>1208</v>
      </c>
      <c r="G216" s="283" t="s">
        <v>982</v>
      </c>
      <c r="H216" s="220" t="s">
        <v>1184</v>
      </c>
      <c r="I216" s="222">
        <v>5</v>
      </c>
      <c r="J216" s="223">
        <v>7905</v>
      </c>
      <c r="K216" s="224">
        <f t="shared" si="18"/>
        <v>39525</v>
      </c>
      <c r="L216" s="224">
        <f t="shared" si="19"/>
        <v>44268.000000000007</v>
      </c>
    </row>
    <row r="217" spans="1:12" s="62" customFormat="1" ht="73.5" customHeight="1">
      <c r="A217" s="219"/>
      <c r="B217" s="220"/>
      <c r="C217" s="220"/>
      <c r="D217" s="221" t="s">
        <v>1185</v>
      </c>
      <c r="E217" s="221" t="s">
        <v>1185</v>
      </c>
      <c r="F217" s="221" t="s">
        <v>1186</v>
      </c>
      <c r="G217" s="283" t="s">
        <v>982</v>
      </c>
      <c r="H217" s="220" t="s">
        <v>1184</v>
      </c>
      <c r="I217" s="222">
        <v>12</v>
      </c>
      <c r="J217" s="223">
        <v>1755</v>
      </c>
      <c r="K217" s="224">
        <f t="shared" si="18"/>
        <v>21060</v>
      </c>
      <c r="L217" s="224">
        <f t="shared" si="19"/>
        <v>23587.200000000001</v>
      </c>
    </row>
    <row r="218" spans="1:12" s="62" customFormat="1" ht="73.5" customHeight="1">
      <c r="A218" s="219"/>
      <c r="B218" s="220"/>
      <c r="C218" s="220"/>
      <c r="D218" s="221" t="s">
        <v>1209</v>
      </c>
      <c r="E218" s="221" t="s">
        <v>1209</v>
      </c>
      <c r="F218" s="221" t="s">
        <v>1210</v>
      </c>
      <c r="G218" s="283" t="s">
        <v>982</v>
      </c>
      <c r="H218" s="220" t="s">
        <v>1184</v>
      </c>
      <c r="I218" s="222">
        <v>10</v>
      </c>
      <c r="J218" s="223">
        <v>11288</v>
      </c>
      <c r="K218" s="224">
        <f t="shared" si="18"/>
        <v>112880</v>
      </c>
      <c r="L218" s="224">
        <f t="shared" si="19"/>
        <v>126425.60000000001</v>
      </c>
    </row>
    <row r="219" spans="1:12" s="62" customFormat="1" ht="73.5" customHeight="1">
      <c r="A219" s="219"/>
      <c r="B219" s="220"/>
      <c r="C219" s="220"/>
      <c r="D219" s="221" t="s">
        <v>1187</v>
      </c>
      <c r="E219" s="221" t="s">
        <v>1187</v>
      </c>
      <c r="F219" s="221" t="s">
        <v>1188</v>
      </c>
      <c r="G219" s="283" t="s">
        <v>982</v>
      </c>
      <c r="H219" s="220" t="s">
        <v>1184</v>
      </c>
      <c r="I219" s="222">
        <v>40</v>
      </c>
      <c r="J219" s="223">
        <v>19690</v>
      </c>
      <c r="K219" s="224">
        <f t="shared" si="18"/>
        <v>787600</v>
      </c>
      <c r="L219" s="224">
        <f t="shared" si="19"/>
        <v>882112.00000000012</v>
      </c>
    </row>
    <row r="220" spans="1:12" s="62" customFormat="1" ht="73.5" customHeight="1">
      <c r="A220" s="219"/>
      <c r="B220" s="220"/>
      <c r="C220" s="220"/>
      <c r="D220" s="221" t="s">
        <v>1189</v>
      </c>
      <c r="E220" s="221" t="s">
        <v>1189</v>
      </c>
      <c r="F220" s="221" t="s">
        <v>1190</v>
      </c>
      <c r="G220" s="283" t="s">
        <v>982</v>
      </c>
      <c r="H220" s="220" t="s">
        <v>1184</v>
      </c>
      <c r="I220" s="222">
        <v>20</v>
      </c>
      <c r="J220" s="223">
        <v>3373</v>
      </c>
      <c r="K220" s="224">
        <f t="shared" si="18"/>
        <v>67460</v>
      </c>
      <c r="L220" s="224">
        <f t="shared" si="19"/>
        <v>75555.200000000012</v>
      </c>
    </row>
    <row r="221" spans="1:12" s="62" customFormat="1" ht="73.5" customHeight="1">
      <c r="A221" s="219"/>
      <c r="B221" s="220"/>
      <c r="C221" s="220"/>
      <c r="D221" s="221" t="s">
        <v>1191</v>
      </c>
      <c r="E221" s="221" t="s">
        <v>1191</v>
      </c>
      <c r="F221" s="221" t="s">
        <v>1192</v>
      </c>
      <c r="G221" s="283" t="s">
        <v>982</v>
      </c>
      <c r="H221" s="220" t="s">
        <v>1184</v>
      </c>
      <c r="I221" s="222">
        <v>10</v>
      </c>
      <c r="J221" s="223">
        <v>2111</v>
      </c>
      <c r="K221" s="224">
        <f t="shared" si="18"/>
        <v>21110</v>
      </c>
      <c r="L221" s="224">
        <f t="shared" si="19"/>
        <v>23643.200000000001</v>
      </c>
    </row>
    <row r="222" spans="1:12" s="62" customFormat="1" ht="73.5" customHeight="1">
      <c r="A222" s="219"/>
      <c r="B222" s="220"/>
      <c r="C222" s="220"/>
      <c r="D222" s="221" t="s">
        <v>1193</v>
      </c>
      <c r="E222" s="221" t="s">
        <v>1193</v>
      </c>
      <c r="F222" s="221" t="s">
        <v>1192</v>
      </c>
      <c r="G222" s="283" t="s">
        <v>982</v>
      </c>
      <c r="H222" s="220" t="s">
        <v>1184</v>
      </c>
      <c r="I222" s="222">
        <v>10</v>
      </c>
      <c r="J222" s="223">
        <v>2111</v>
      </c>
      <c r="K222" s="224">
        <f t="shared" si="18"/>
        <v>21110</v>
      </c>
      <c r="L222" s="224">
        <f t="shared" si="19"/>
        <v>23643.200000000001</v>
      </c>
    </row>
    <row r="223" spans="1:12" s="62" customFormat="1" ht="73.5" customHeight="1">
      <c r="A223" s="219"/>
      <c r="B223" s="220"/>
      <c r="C223" s="220"/>
      <c r="D223" s="221" t="s">
        <v>1211</v>
      </c>
      <c r="E223" s="221" t="s">
        <v>1211</v>
      </c>
      <c r="F223" s="221" t="s">
        <v>1192</v>
      </c>
      <c r="G223" s="283" t="s">
        <v>982</v>
      </c>
      <c r="H223" s="220" t="s">
        <v>1184</v>
      </c>
      <c r="I223" s="222">
        <v>10</v>
      </c>
      <c r="J223" s="223">
        <v>2111</v>
      </c>
      <c r="K223" s="224">
        <f t="shared" si="18"/>
        <v>21110</v>
      </c>
      <c r="L223" s="224">
        <f t="shared" si="19"/>
        <v>23643.200000000001</v>
      </c>
    </row>
    <row r="224" spans="1:12" s="62" customFormat="1" ht="73.5" customHeight="1">
      <c r="A224" s="219"/>
      <c r="B224" s="220"/>
      <c r="C224" s="220"/>
      <c r="D224" s="221" t="s">
        <v>1212</v>
      </c>
      <c r="E224" s="221" t="s">
        <v>1212</v>
      </c>
      <c r="F224" s="221" t="s">
        <v>1195</v>
      </c>
      <c r="G224" s="283" t="s">
        <v>982</v>
      </c>
      <c r="H224" s="220" t="s">
        <v>1184</v>
      </c>
      <c r="I224" s="222">
        <v>2</v>
      </c>
      <c r="J224" s="223">
        <v>591</v>
      </c>
      <c r="K224" s="224">
        <f t="shared" si="18"/>
        <v>1182</v>
      </c>
      <c r="L224" s="224">
        <f t="shared" si="19"/>
        <v>1323.8400000000001</v>
      </c>
    </row>
    <row r="225" spans="1:12" s="62" customFormat="1" ht="73.5" customHeight="1">
      <c r="A225" s="219"/>
      <c r="B225" s="220"/>
      <c r="C225" s="220"/>
      <c r="D225" s="221" t="s">
        <v>1194</v>
      </c>
      <c r="E225" s="221" t="s">
        <v>1194</v>
      </c>
      <c r="F225" s="221" t="s">
        <v>1195</v>
      </c>
      <c r="G225" s="283" t="s">
        <v>982</v>
      </c>
      <c r="H225" s="220" t="s">
        <v>1184</v>
      </c>
      <c r="I225" s="222">
        <v>2</v>
      </c>
      <c r="J225" s="223">
        <v>735</v>
      </c>
      <c r="K225" s="224">
        <f t="shared" si="18"/>
        <v>1470</v>
      </c>
      <c r="L225" s="224">
        <f t="shared" si="19"/>
        <v>1646.4</v>
      </c>
    </row>
    <row r="226" spans="1:12" s="62" customFormat="1" ht="73.5" customHeight="1">
      <c r="A226" s="219"/>
      <c r="B226" s="220"/>
      <c r="C226" s="220"/>
      <c r="D226" s="221" t="s">
        <v>1213</v>
      </c>
      <c r="E226" s="221" t="s">
        <v>1213</v>
      </c>
      <c r="F226" s="221" t="s">
        <v>1195</v>
      </c>
      <c r="G226" s="283" t="s">
        <v>982</v>
      </c>
      <c r="H226" s="220" t="s">
        <v>1184</v>
      </c>
      <c r="I226" s="222">
        <v>2</v>
      </c>
      <c r="J226" s="223">
        <v>735</v>
      </c>
      <c r="K226" s="224">
        <f t="shared" si="18"/>
        <v>1470</v>
      </c>
      <c r="L226" s="224">
        <f t="shared" si="19"/>
        <v>1646.4</v>
      </c>
    </row>
    <row r="227" spans="1:12" s="62" customFormat="1" ht="73.5" customHeight="1">
      <c r="A227" s="219"/>
      <c r="B227" s="220"/>
      <c r="C227" s="220"/>
      <c r="D227" s="221" t="s">
        <v>1214</v>
      </c>
      <c r="E227" s="221" t="s">
        <v>1214</v>
      </c>
      <c r="F227" s="221" t="s">
        <v>1195</v>
      </c>
      <c r="G227" s="283" t="s">
        <v>982</v>
      </c>
      <c r="H227" s="220" t="s">
        <v>1184</v>
      </c>
      <c r="I227" s="222">
        <v>2</v>
      </c>
      <c r="J227" s="223">
        <v>735</v>
      </c>
      <c r="K227" s="224">
        <f t="shared" si="18"/>
        <v>1470</v>
      </c>
      <c r="L227" s="224">
        <f t="shared" si="19"/>
        <v>1646.4</v>
      </c>
    </row>
    <row r="228" spans="1:12" s="62" customFormat="1" ht="73.5" customHeight="1">
      <c r="A228" s="219"/>
      <c r="B228" s="220"/>
      <c r="C228" s="220"/>
      <c r="D228" s="221" t="s">
        <v>1215</v>
      </c>
      <c r="E228" s="221" t="s">
        <v>1215</v>
      </c>
      <c r="F228" s="221" t="s">
        <v>1216</v>
      </c>
      <c r="G228" s="283" t="s">
        <v>982</v>
      </c>
      <c r="H228" s="220" t="s">
        <v>1198</v>
      </c>
      <c r="I228" s="222">
        <v>3</v>
      </c>
      <c r="J228" s="223">
        <v>1540</v>
      </c>
      <c r="K228" s="224">
        <f t="shared" si="18"/>
        <v>4620</v>
      </c>
      <c r="L228" s="224">
        <f t="shared" si="19"/>
        <v>5174.4000000000005</v>
      </c>
    </row>
    <row r="229" spans="1:12" s="62" customFormat="1" ht="73.5" customHeight="1">
      <c r="A229" s="219"/>
      <c r="B229" s="220"/>
      <c r="C229" s="220"/>
      <c r="D229" s="221" t="s">
        <v>1196</v>
      </c>
      <c r="E229" s="221" t="s">
        <v>1196</v>
      </c>
      <c r="F229" s="221" t="s">
        <v>1197</v>
      </c>
      <c r="G229" s="283" t="s">
        <v>982</v>
      </c>
      <c r="H229" s="220" t="s">
        <v>1198</v>
      </c>
      <c r="I229" s="222">
        <v>3</v>
      </c>
      <c r="J229" s="223">
        <v>1540</v>
      </c>
      <c r="K229" s="224">
        <f t="shared" si="18"/>
        <v>4620</v>
      </c>
      <c r="L229" s="224">
        <f t="shared" si="19"/>
        <v>5174.4000000000005</v>
      </c>
    </row>
    <row r="230" spans="1:12" s="62" customFormat="1" ht="73.5" customHeight="1">
      <c r="A230" s="219"/>
      <c r="B230" s="220"/>
      <c r="C230" s="220"/>
      <c r="D230" s="221" t="s">
        <v>1217</v>
      </c>
      <c r="E230" s="221" t="s">
        <v>1217</v>
      </c>
      <c r="F230" s="221" t="s">
        <v>1218</v>
      </c>
      <c r="G230" s="283" t="s">
        <v>982</v>
      </c>
      <c r="H230" s="220" t="s">
        <v>1184</v>
      </c>
      <c r="I230" s="222">
        <v>2</v>
      </c>
      <c r="J230" s="223">
        <v>26810</v>
      </c>
      <c r="K230" s="224">
        <f t="shared" si="18"/>
        <v>53620</v>
      </c>
      <c r="L230" s="224">
        <f t="shared" si="19"/>
        <v>60054.400000000009</v>
      </c>
    </row>
    <row r="231" spans="1:12" s="62" customFormat="1" ht="73.5" customHeight="1">
      <c r="A231" s="219"/>
      <c r="B231" s="220"/>
      <c r="C231" s="220"/>
      <c r="D231" s="221" t="s">
        <v>1219</v>
      </c>
      <c r="E231" s="221" t="s">
        <v>1219</v>
      </c>
      <c r="F231" s="221" t="s">
        <v>1220</v>
      </c>
      <c r="G231" s="283" t="s">
        <v>982</v>
      </c>
      <c r="H231" s="220" t="s">
        <v>1109</v>
      </c>
      <c r="I231" s="222">
        <v>10</v>
      </c>
      <c r="J231" s="223">
        <v>5880</v>
      </c>
      <c r="K231" s="224">
        <f t="shared" si="18"/>
        <v>58800</v>
      </c>
      <c r="L231" s="224">
        <f t="shared" si="19"/>
        <v>65856</v>
      </c>
    </row>
    <row r="232" spans="1:12" s="62" customFormat="1" ht="73.5" customHeight="1">
      <c r="A232" s="219"/>
      <c r="B232" s="220"/>
      <c r="C232" s="220"/>
      <c r="D232" s="221" t="s">
        <v>1221</v>
      </c>
      <c r="E232" s="221" t="s">
        <v>1221</v>
      </c>
      <c r="F232" s="221" t="s">
        <v>1222</v>
      </c>
      <c r="G232" s="283" t="s">
        <v>982</v>
      </c>
      <c r="H232" s="220" t="s">
        <v>1109</v>
      </c>
      <c r="I232" s="222">
        <v>3</v>
      </c>
      <c r="J232" s="223">
        <v>4952</v>
      </c>
      <c r="K232" s="224">
        <f t="shared" si="18"/>
        <v>14856</v>
      </c>
      <c r="L232" s="224">
        <f t="shared" si="19"/>
        <v>16638.72</v>
      </c>
    </row>
    <row r="233" spans="1:12" s="62" customFormat="1" ht="73.5" customHeight="1">
      <c r="A233" s="219"/>
      <c r="B233" s="220"/>
      <c r="C233" s="220"/>
      <c r="D233" s="221" t="s">
        <v>1223</v>
      </c>
      <c r="E233" s="221" t="s">
        <v>1223</v>
      </c>
      <c r="F233" s="221" t="s">
        <v>1222</v>
      </c>
      <c r="G233" s="283" t="s">
        <v>982</v>
      </c>
      <c r="H233" s="220" t="s">
        <v>1109</v>
      </c>
      <c r="I233" s="222">
        <v>3</v>
      </c>
      <c r="J233" s="223">
        <v>4952</v>
      </c>
      <c r="K233" s="224">
        <f t="shared" si="18"/>
        <v>14856</v>
      </c>
      <c r="L233" s="224">
        <f t="shared" si="19"/>
        <v>16638.72</v>
      </c>
    </row>
    <row r="234" spans="1:12" s="62" customFormat="1" ht="73.5" customHeight="1">
      <c r="A234" s="219"/>
      <c r="B234" s="220"/>
      <c r="C234" s="220"/>
      <c r="D234" s="221" t="s">
        <v>1224</v>
      </c>
      <c r="E234" s="221" t="s">
        <v>1224</v>
      </c>
      <c r="F234" s="221" t="s">
        <v>1225</v>
      </c>
      <c r="G234" s="283" t="s">
        <v>982</v>
      </c>
      <c r="H234" s="220" t="s">
        <v>1109</v>
      </c>
      <c r="I234" s="222">
        <v>150</v>
      </c>
      <c r="J234" s="223">
        <v>260</v>
      </c>
      <c r="K234" s="224">
        <f t="shared" si="18"/>
        <v>39000</v>
      </c>
      <c r="L234" s="224">
        <f t="shared" si="19"/>
        <v>43680.000000000007</v>
      </c>
    </row>
    <row r="235" spans="1:12" s="62" customFormat="1" ht="73.5" customHeight="1">
      <c r="A235" s="219"/>
      <c r="B235" s="220"/>
      <c r="C235" s="220"/>
      <c r="D235" s="221" t="s">
        <v>1226</v>
      </c>
      <c r="E235" s="221" t="s">
        <v>1226</v>
      </c>
      <c r="F235" s="221" t="s">
        <v>1227</v>
      </c>
      <c r="G235" s="283" t="s">
        <v>982</v>
      </c>
      <c r="H235" s="220" t="s">
        <v>1184</v>
      </c>
      <c r="I235" s="222">
        <v>4</v>
      </c>
      <c r="J235" s="223">
        <v>7230</v>
      </c>
      <c r="K235" s="224">
        <f t="shared" si="18"/>
        <v>28920</v>
      </c>
      <c r="L235" s="224">
        <f t="shared" si="19"/>
        <v>32390.400000000001</v>
      </c>
    </row>
    <row r="236" spans="1:12" s="62" customFormat="1" ht="73.5" customHeight="1">
      <c r="A236" s="219"/>
      <c r="B236" s="220"/>
      <c r="C236" s="220"/>
      <c r="D236" s="221" t="s">
        <v>1228</v>
      </c>
      <c r="E236" s="221" t="s">
        <v>1228</v>
      </c>
      <c r="F236" s="221" t="s">
        <v>1190</v>
      </c>
      <c r="G236" s="283" t="s">
        <v>982</v>
      </c>
      <c r="H236" s="220" t="s">
        <v>1109</v>
      </c>
      <c r="I236" s="222">
        <v>4</v>
      </c>
      <c r="J236" s="223">
        <v>19070</v>
      </c>
      <c r="K236" s="224">
        <f t="shared" si="18"/>
        <v>76280</v>
      </c>
      <c r="L236" s="224">
        <f t="shared" si="19"/>
        <v>85433.600000000006</v>
      </c>
    </row>
    <row r="237" spans="1:12" s="62" customFormat="1" ht="73.5" customHeight="1">
      <c r="A237" s="219"/>
      <c r="B237" s="220"/>
      <c r="C237" s="220"/>
      <c r="D237" s="221" t="s">
        <v>1229</v>
      </c>
      <c r="E237" s="221" t="s">
        <v>1229</v>
      </c>
      <c r="F237" s="221" t="s">
        <v>1230</v>
      </c>
      <c r="G237" s="283" t="s">
        <v>982</v>
      </c>
      <c r="H237" s="220" t="s">
        <v>1109</v>
      </c>
      <c r="I237" s="222">
        <v>250</v>
      </c>
      <c r="J237" s="223">
        <v>185</v>
      </c>
      <c r="K237" s="224">
        <f t="shared" si="18"/>
        <v>46250</v>
      </c>
      <c r="L237" s="224">
        <f t="shared" si="19"/>
        <v>51800.000000000007</v>
      </c>
    </row>
    <row r="238" spans="1:12" s="62" customFormat="1" ht="73.5" customHeight="1">
      <c r="A238" s="219"/>
      <c r="B238" s="220"/>
      <c r="C238" s="220"/>
      <c r="D238" s="221" t="s">
        <v>1231</v>
      </c>
      <c r="E238" s="221" t="s">
        <v>1231</v>
      </c>
      <c r="F238" s="221" t="s">
        <v>1232</v>
      </c>
      <c r="G238" s="283" t="s">
        <v>982</v>
      </c>
      <c r="H238" s="220" t="s">
        <v>1109</v>
      </c>
      <c r="I238" s="222">
        <v>30</v>
      </c>
      <c r="J238" s="223">
        <v>1195</v>
      </c>
      <c r="K238" s="224">
        <f t="shared" si="18"/>
        <v>35850</v>
      </c>
      <c r="L238" s="224">
        <f t="shared" si="19"/>
        <v>40152.000000000007</v>
      </c>
    </row>
    <row r="239" spans="1:12" s="62" customFormat="1" ht="73.5" customHeight="1">
      <c r="A239" s="219"/>
      <c r="B239" s="220"/>
      <c r="C239" s="220"/>
      <c r="D239" s="221" t="s">
        <v>1233</v>
      </c>
      <c r="E239" s="221" t="s">
        <v>1233</v>
      </c>
      <c r="F239" s="221" t="s">
        <v>1234</v>
      </c>
      <c r="G239" s="283" t="s">
        <v>982</v>
      </c>
      <c r="H239" s="220" t="s">
        <v>1109</v>
      </c>
      <c r="I239" s="222">
        <v>20</v>
      </c>
      <c r="J239" s="223">
        <v>1195</v>
      </c>
      <c r="K239" s="224">
        <f t="shared" si="18"/>
        <v>23900</v>
      </c>
      <c r="L239" s="224">
        <f t="shared" si="19"/>
        <v>26768.000000000004</v>
      </c>
    </row>
    <row r="240" spans="1:12" s="62" customFormat="1" ht="73.5" customHeight="1">
      <c r="A240" s="219"/>
      <c r="B240" s="220"/>
      <c r="C240" s="220"/>
      <c r="D240" s="221" t="s">
        <v>1235</v>
      </c>
      <c r="E240" s="221" t="s">
        <v>1235</v>
      </c>
      <c r="F240" s="221" t="s">
        <v>1236</v>
      </c>
      <c r="G240" s="283" t="s">
        <v>982</v>
      </c>
      <c r="H240" s="220" t="s">
        <v>1109</v>
      </c>
      <c r="I240" s="222">
        <v>3</v>
      </c>
      <c r="J240" s="223">
        <v>3332</v>
      </c>
      <c r="K240" s="224">
        <f t="shared" si="18"/>
        <v>9996</v>
      </c>
      <c r="L240" s="224">
        <f t="shared" si="19"/>
        <v>11195.52</v>
      </c>
    </row>
    <row r="241" spans="1:12" s="62" customFormat="1" ht="73.5" customHeight="1">
      <c r="A241" s="219"/>
      <c r="B241" s="220"/>
      <c r="C241" s="220"/>
      <c r="D241" s="221" t="s">
        <v>1237</v>
      </c>
      <c r="E241" s="221" t="s">
        <v>1237</v>
      </c>
      <c r="F241" s="221" t="s">
        <v>1238</v>
      </c>
      <c r="G241" s="283" t="s">
        <v>982</v>
      </c>
      <c r="H241" s="220" t="s">
        <v>1109</v>
      </c>
      <c r="I241" s="222">
        <v>100</v>
      </c>
      <c r="J241" s="223">
        <v>1640</v>
      </c>
      <c r="K241" s="224">
        <f t="shared" si="18"/>
        <v>164000</v>
      </c>
      <c r="L241" s="224">
        <f t="shared" si="19"/>
        <v>183680.00000000003</v>
      </c>
    </row>
    <row r="242" spans="1:12" s="62" customFormat="1" ht="73.5" customHeight="1">
      <c r="A242" s="219"/>
      <c r="B242" s="220"/>
      <c r="C242" s="220"/>
      <c r="D242" s="221" t="s">
        <v>1199</v>
      </c>
      <c r="E242" s="221" t="s">
        <v>1199</v>
      </c>
      <c r="F242" s="221" t="s">
        <v>1200</v>
      </c>
      <c r="G242" s="283" t="s">
        <v>982</v>
      </c>
      <c r="H242" s="220" t="s">
        <v>1184</v>
      </c>
      <c r="I242" s="222">
        <v>25</v>
      </c>
      <c r="J242" s="223">
        <v>7070</v>
      </c>
      <c r="K242" s="224">
        <f t="shared" si="18"/>
        <v>176750</v>
      </c>
      <c r="L242" s="224">
        <f t="shared" si="19"/>
        <v>197960.00000000003</v>
      </c>
    </row>
    <row r="243" spans="1:12" s="62" customFormat="1" ht="73.5" customHeight="1">
      <c r="A243" s="219"/>
      <c r="B243" s="220"/>
      <c r="C243" s="220"/>
      <c r="D243" s="221" t="s">
        <v>1201</v>
      </c>
      <c r="E243" s="221" t="s">
        <v>1201</v>
      </c>
      <c r="F243" s="221" t="s">
        <v>1202</v>
      </c>
      <c r="G243" s="283" t="s">
        <v>982</v>
      </c>
      <c r="H243" s="220" t="s">
        <v>1184</v>
      </c>
      <c r="I243" s="222">
        <v>10</v>
      </c>
      <c r="J243" s="223">
        <v>2985</v>
      </c>
      <c r="K243" s="224">
        <f t="shared" si="18"/>
        <v>29850</v>
      </c>
      <c r="L243" s="224">
        <f t="shared" si="19"/>
        <v>33432</v>
      </c>
    </row>
    <row r="244" spans="1:12" s="62" customFormat="1" ht="73.5" customHeight="1">
      <c r="A244" s="219"/>
      <c r="B244" s="220"/>
      <c r="C244" s="220"/>
      <c r="D244" s="221" t="s">
        <v>1239</v>
      </c>
      <c r="E244" s="221" t="s">
        <v>1239</v>
      </c>
      <c r="F244" s="221" t="s">
        <v>1202</v>
      </c>
      <c r="G244" s="283" t="s">
        <v>982</v>
      </c>
      <c r="H244" s="220" t="s">
        <v>1184</v>
      </c>
      <c r="I244" s="222">
        <v>10</v>
      </c>
      <c r="J244" s="223">
        <v>2985</v>
      </c>
      <c r="K244" s="224">
        <f t="shared" si="18"/>
        <v>29850</v>
      </c>
      <c r="L244" s="224">
        <f t="shared" si="19"/>
        <v>33432</v>
      </c>
    </row>
    <row r="245" spans="1:12" s="62" customFormat="1" ht="73.5" customHeight="1">
      <c r="A245" s="219"/>
      <c r="B245" s="220"/>
      <c r="C245" s="220"/>
      <c r="D245" s="221" t="s">
        <v>1240</v>
      </c>
      <c r="E245" s="221" t="s">
        <v>1240</v>
      </c>
      <c r="F245" s="221" t="s">
        <v>1202</v>
      </c>
      <c r="G245" s="283" t="s">
        <v>982</v>
      </c>
      <c r="H245" s="220" t="s">
        <v>1184</v>
      </c>
      <c r="I245" s="222">
        <v>10</v>
      </c>
      <c r="J245" s="223">
        <v>2985</v>
      </c>
      <c r="K245" s="224">
        <f t="shared" si="18"/>
        <v>29850</v>
      </c>
      <c r="L245" s="224">
        <f t="shared" si="19"/>
        <v>33432</v>
      </c>
    </row>
    <row r="246" spans="1:12" s="62" customFormat="1" ht="73.5" customHeight="1">
      <c r="A246" s="219"/>
      <c r="B246" s="220"/>
      <c r="C246" s="220"/>
      <c r="D246" s="221" t="s">
        <v>1241</v>
      </c>
      <c r="E246" s="221" t="s">
        <v>1241</v>
      </c>
      <c r="F246" s="221" t="s">
        <v>1202</v>
      </c>
      <c r="G246" s="283" t="s">
        <v>982</v>
      </c>
      <c r="H246" s="220" t="s">
        <v>1184</v>
      </c>
      <c r="I246" s="222">
        <v>10</v>
      </c>
      <c r="J246" s="223">
        <v>2985</v>
      </c>
      <c r="K246" s="223">
        <f t="shared" si="18"/>
        <v>29850</v>
      </c>
      <c r="L246" s="223">
        <f t="shared" si="19"/>
        <v>33432</v>
      </c>
    </row>
    <row r="247" spans="1:12" s="62" customFormat="1" ht="73.5" customHeight="1">
      <c r="A247" s="219"/>
      <c r="B247" s="220"/>
      <c r="C247" s="220"/>
      <c r="D247" s="221" t="s">
        <v>1242</v>
      </c>
      <c r="E247" s="221" t="s">
        <v>1242</v>
      </c>
      <c r="F247" s="221" t="s">
        <v>1202</v>
      </c>
      <c r="G247" s="283" t="s">
        <v>982</v>
      </c>
      <c r="H247" s="220" t="s">
        <v>1184</v>
      </c>
      <c r="I247" s="222">
        <v>10</v>
      </c>
      <c r="J247" s="223">
        <v>2985</v>
      </c>
      <c r="K247" s="223">
        <f t="shared" si="18"/>
        <v>29850</v>
      </c>
      <c r="L247" s="223">
        <f t="shared" si="19"/>
        <v>33432</v>
      </c>
    </row>
    <row r="248" spans="1:12" s="62" customFormat="1" ht="73.5" customHeight="1">
      <c r="A248" s="219"/>
      <c r="B248" s="220"/>
      <c r="C248" s="220"/>
      <c r="D248" s="221" t="s">
        <v>1243</v>
      </c>
      <c r="E248" s="221" t="s">
        <v>1243</v>
      </c>
      <c r="F248" s="221" t="s">
        <v>1244</v>
      </c>
      <c r="G248" s="283" t="s">
        <v>982</v>
      </c>
      <c r="H248" s="220" t="s">
        <v>1184</v>
      </c>
      <c r="I248" s="222">
        <v>10</v>
      </c>
      <c r="J248" s="223">
        <v>7780</v>
      </c>
      <c r="K248" s="223">
        <f t="shared" si="18"/>
        <v>77800</v>
      </c>
      <c r="L248" s="223">
        <f t="shared" si="19"/>
        <v>87136.000000000015</v>
      </c>
    </row>
    <row r="249" spans="1:12" s="62" customFormat="1" ht="73.5" customHeight="1">
      <c r="A249" s="219"/>
      <c r="B249" s="220"/>
      <c r="C249" s="220"/>
      <c r="D249" s="221" t="s">
        <v>1245</v>
      </c>
      <c r="E249" s="221" t="s">
        <v>1245</v>
      </c>
      <c r="F249" s="221" t="s">
        <v>1246</v>
      </c>
      <c r="G249" s="283" t="s">
        <v>982</v>
      </c>
      <c r="H249" s="220" t="s">
        <v>1109</v>
      </c>
      <c r="I249" s="222">
        <v>100</v>
      </c>
      <c r="J249" s="223">
        <v>980</v>
      </c>
      <c r="K249" s="223">
        <f t="shared" si="18"/>
        <v>98000</v>
      </c>
      <c r="L249" s="223">
        <f t="shared" si="19"/>
        <v>109760.00000000001</v>
      </c>
    </row>
    <row r="250" spans="1:12" s="62" customFormat="1" ht="73.5" customHeight="1">
      <c r="A250" s="219"/>
      <c r="B250" s="220"/>
      <c r="C250" s="220"/>
      <c r="D250" s="221" t="s">
        <v>1251</v>
      </c>
      <c r="E250" s="221" t="s">
        <v>1251</v>
      </c>
      <c r="F250" s="221" t="s">
        <v>1252</v>
      </c>
      <c r="G250" s="283" t="s">
        <v>982</v>
      </c>
      <c r="H250" s="220" t="s">
        <v>1109</v>
      </c>
      <c r="I250" s="222">
        <v>2</v>
      </c>
      <c r="J250" s="223">
        <v>8425</v>
      </c>
      <c r="K250" s="223">
        <f t="shared" si="18"/>
        <v>16850</v>
      </c>
      <c r="L250" s="223">
        <f t="shared" si="19"/>
        <v>18872</v>
      </c>
    </row>
    <row r="251" spans="1:12" s="62" customFormat="1" ht="73.5" customHeight="1">
      <c r="A251" s="219"/>
      <c r="B251" s="220"/>
      <c r="C251" s="220"/>
      <c r="D251" s="221" t="s">
        <v>1253</v>
      </c>
      <c r="E251" s="221" t="s">
        <v>1253</v>
      </c>
      <c r="F251" s="221" t="s">
        <v>1254</v>
      </c>
      <c r="G251" s="283" t="s">
        <v>982</v>
      </c>
      <c r="H251" s="220" t="s">
        <v>1184</v>
      </c>
      <c r="I251" s="222">
        <v>2</v>
      </c>
      <c r="J251" s="223">
        <v>3680</v>
      </c>
      <c r="K251" s="223">
        <f t="shared" si="18"/>
        <v>7360</v>
      </c>
      <c r="L251" s="223">
        <f t="shared" si="19"/>
        <v>8243.2000000000007</v>
      </c>
    </row>
    <row r="252" spans="1:12" s="62" customFormat="1" ht="73.5" customHeight="1">
      <c r="A252" s="219"/>
      <c r="B252" s="220"/>
      <c r="C252" s="220"/>
      <c r="D252" s="221" t="s">
        <v>1203</v>
      </c>
      <c r="E252" s="221" t="s">
        <v>1203</v>
      </c>
      <c r="F252" s="221" t="s">
        <v>1204</v>
      </c>
      <c r="G252" s="283" t="s">
        <v>982</v>
      </c>
      <c r="H252" s="220" t="s">
        <v>1184</v>
      </c>
      <c r="I252" s="222">
        <v>10</v>
      </c>
      <c r="J252" s="223">
        <v>2760</v>
      </c>
      <c r="K252" s="223">
        <f t="shared" si="18"/>
        <v>27600</v>
      </c>
      <c r="L252" s="223">
        <f t="shared" si="19"/>
        <v>30912.000000000004</v>
      </c>
    </row>
    <row r="253" spans="1:12" s="62" customFormat="1" ht="73.5" customHeight="1">
      <c r="A253" s="219"/>
      <c r="B253" s="220"/>
      <c r="C253" s="220"/>
      <c r="D253" s="221" t="s">
        <v>1255</v>
      </c>
      <c r="E253" s="221" t="s">
        <v>1255</v>
      </c>
      <c r="F253" s="221" t="s">
        <v>1256</v>
      </c>
      <c r="G253" s="283" t="s">
        <v>982</v>
      </c>
      <c r="H253" s="220" t="s">
        <v>1198</v>
      </c>
      <c r="I253" s="222">
        <v>6</v>
      </c>
      <c r="J253" s="223">
        <v>6100</v>
      </c>
      <c r="K253" s="223">
        <f t="shared" si="18"/>
        <v>36600</v>
      </c>
      <c r="L253" s="223">
        <f t="shared" si="19"/>
        <v>40992.000000000007</v>
      </c>
    </row>
    <row r="254" spans="1:12" s="62" customFormat="1" ht="73.5" customHeight="1">
      <c r="A254" s="219"/>
      <c r="B254" s="220"/>
      <c r="C254" s="220"/>
      <c r="D254" s="221" t="s">
        <v>1257</v>
      </c>
      <c r="E254" s="221" t="s">
        <v>1257</v>
      </c>
      <c r="F254" s="221" t="s">
        <v>1258</v>
      </c>
      <c r="G254" s="283" t="s">
        <v>982</v>
      </c>
      <c r="H254" s="220" t="s">
        <v>1109</v>
      </c>
      <c r="I254" s="222">
        <v>50</v>
      </c>
      <c r="J254" s="223">
        <v>460</v>
      </c>
      <c r="K254" s="223">
        <f t="shared" si="18"/>
        <v>23000</v>
      </c>
      <c r="L254" s="223">
        <f t="shared" si="19"/>
        <v>25760.000000000004</v>
      </c>
    </row>
    <row r="255" spans="1:12" s="62" customFormat="1" ht="73.5" customHeight="1">
      <c r="A255" s="219"/>
      <c r="B255" s="220"/>
      <c r="C255" s="220"/>
      <c r="D255" s="221" t="s">
        <v>1259</v>
      </c>
      <c r="E255" s="221" t="s">
        <v>1259</v>
      </c>
      <c r="F255" s="221" t="s">
        <v>1260</v>
      </c>
      <c r="G255" s="283" t="s">
        <v>982</v>
      </c>
      <c r="H255" s="220" t="s">
        <v>1109</v>
      </c>
      <c r="I255" s="222">
        <v>10</v>
      </c>
      <c r="J255" s="223">
        <v>1380</v>
      </c>
      <c r="K255" s="223">
        <f t="shared" si="18"/>
        <v>13800</v>
      </c>
      <c r="L255" s="223">
        <f t="shared" si="19"/>
        <v>15456.000000000002</v>
      </c>
    </row>
    <row r="256" spans="1:12" s="62" customFormat="1" ht="73.5" customHeight="1">
      <c r="A256" s="219"/>
      <c r="B256" s="220"/>
      <c r="C256" s="220"/>
      <c r="D256" s="221" t="s">
        <v>1261</v>
      </c>
      <c r="E256" s="221" t="s">
        <v>1261</v>
      </c>
      <c r="F256" s="221" t="s">
        <v>1261</v>
      </c>
      <c r="G256" s="283" t="s">
        <v>982</v>
      </c>
      <c r="H256" s="220" t="s">
        <v>1109</v>
      </c>
      <c r="I256" s="222">
        <v>20</v>
      </c>
      <c r="J256" s="223">
        <v>598</v>
      </c>
      <c r="K256" s="223">
        <f t="shared" si="18"/>
        <v>11960</v>
      </c>
      <c r="L256" s="223">
        <f t="shared" si="19"/>
        <v>13395.2</v>
      </c>
    </row>
    <row r="257" spans="1:12" s="62" customFormat="1" ht="73.5" customHeight="1">
      <c r="A257" s="219"/>
      <c r="B257" s="220"/>
      <c r="C257" s="220"/>
      <c r="D257" s="221" t="s">
        <v>1262</v>
      </c>
      <c r="E257" s="221" t="s">
        <v>1262</v>
      </c>
      <c r="F257" s="221" t="s">
        <v>1263</v>
      </c>
      <c r="G257" s="283" t="s">
        <v>982</v>
      </c>
      <c r="H257" s="220" t="s">
        <v>1198</v>
      </c>
      <c r="I257" s="222">
        <v>5</v>
      </c>
      <c r="J257" s="223">
        <v>1325</v>
      </c>
      <c r="K257" s="223">
        <f t="shared" si="18"/>
        <v>6625</v>
      </c>
      <c r="L257" s="223">
        <f t="shared" si="19"/>
        <v>7420.0000000000009</v>
      </c>
    </row>
    <row r="258" spans="1:12" s="62" customFormat="1" ht="73.5" customHeight="1">
      <c r="A258" s="219"/>
      <c r="B258" s="220"/>
      <c r="C258" s="220" t="s">
        <v>33</v>
      </c>
      <c r="D258" s="221" t="s">
        <v>1264</v>
      </c>
      <c r="E258" s="221" t="s">
        <v>1264</v>
      </c>
      <c r="F258" s="221" t="s">
        <v>1205</v>
      </c>
      <c r="G258" s="283" t="s">
        <v>982</v>
      </c>
      <c r="H258" s="220" t="s">
        <v>1109</v>
      </c>
      <c r="I258" s="222">
        <v>5</v>
      </c>
      <c r="J258" s="223">
        <v>2430</v>
      </c>
      <c r="K258" s="223">
        <f t="shared" ref="K258:K316" si="20">I258*J258</f>
        <v>12150</v>
      </c>
      <c r="L258" s="223">
        <f t="shared" si="19"/>
        <v>13608.000000000002</v>
      </c>
    </row>
    <row r="259" spans="1:12" s="62" customFormat="1" ht="72" customHeight="1">
      <c r="A259" s="219"/>
      <c r="B259" s="220"/>
      <c r="C259" s="220" t="s">
        <v>33</v>
      </c>
      <c r="D259" s="221" t="s">
        <v>1265</v>
      </c>
      <c r="E259" s="221" t="s">
        <v>1265</v>
      </c>
      <c r="F259" s="221" t="s">
        <v>1266</v>
      </c>
      <c r="G259" s="283" t="s">
        <v>982</v>
      </c>
      <c r="H259" s="220" t="s">
        <v>1109</v>
      </c>
      <c r="I259" s="222">
        <v>1</v>
      </c>
      <c r="J259" s="223">
        <v>2000</v>
      </c>
      <c r="K259" s="223">
        <f t="shared" si="20"/>
        <v>2000</v>
      </c>
      <c r="L259" s="223">
        <f t="shared" si="19"/>
        <v>2240</v>
      </c>
    </row>
    <row r="260" spans="1:12" s="62" customFormat="1" ht="69" customHeight="1">
      <c r="A260" s="219"/>
      <c r="B260" s="220"/>
      <c r="C260" s="220" t="s">
        <v>33</v>
      </c>
      <c r="D260" s="126" t="s">
        <v>1267</v>
      </c>
      <c r="E260" s="126" t="s">
        <v>1267</v>
      </c>
      <c r="F260" s="126" t="s">
        <v>1268</v>
      </c>
      <c r="G260" s="283" t="s">
        <v>982</v>
      </c>
      <c r="H260" s="220" t="s">
        <v>1109</v>
      </c>
      <c r="I260" s="222">
        <v>2</v>
      </c>
      <c r="J260" s="223">
        <v>24600</v>
      </c>
      <c r="K260" s="223">
        <f t="shared" si="20"/>
        <v>49200</v>
      </c>
      <c r="L260" s="223">
        <f t="shared" si="19"/>
        <v>55104.000000000007</v>
      </c>
    </row>
    <row r="261" spans="1:12" s="62" customFormat="1" ht="63" customHeight="1">
      <c r="A261" s="219"/>
      <c r="B261" s="220"/>
      <c r="C261" s="220" t="s">
        <v>33</v>
      </c>
      <c r="D261" s="221" t="s">
        <v>1269</v>
      </c>
      <c r="E261" s="221" t="s">
        <v>1269</v>
      </c>
      <c r="F261" s="221" t="s">
        <v>1270</v>
      </c>
      <c r="G261" s="283" t="s">
        <v>982</v>
      </c>
      <c r="H261" s="220" t="s">
        <v>1109</v>
      </c>
      <c r="I261" s="222">
        <v>2</v>
      </c>
      <c r="J261" s="223">
        <v>19365</v>
      </c>
      <c r="K261" s="223">
        <f t="shared" si="20"/>
        <v>38730</v>
      </c>
      <c r="L261" s="223">
        <f t="shared" si="19"/>
        <v>43377.600000000006</v>
      </c>
    </row>
    <row r="262" spans="1:12" s="62" customFormat="1" ht="61.5" customHeight="1">
      <c r="A262" s="219"/>
      <c r="B262" s="220"/>
      <c r="C262" s="220" t="s">
        <v>33</v>
      </c>
      <c r="D262" s="221" t="s">
        <v>1271</v>
      </c>
      <c r="E262" s="221" t="s">
        <v>1271</v>
      </c>
      <c r="F262" s="221" t="s">
        <v>1272</v>
      </c>
      <c r="G262" s="283" t="s">
        <v>982</v>
      </c>
      <c r="H262" s="220" t="s">
        <v>1109</v>
      </c>
      <c r="I262" s="222">
        <v>2</v>
      </c>
      <c r="J262" s="223">
        <v>35445</v>
      </c>
      <c r="K262" s="223">
        <f t="shared" si="20"/>
        <v>70890</v>
      </c>
      <c r="L262" s="223">
        <f t="shared" si="19"/>
        <v>79396.800000000003</v>
      </c>
    </row>
    <row r="263" spans="1:12" s="62" customFormat="1" ht="72" customHeight="1">
      <c r="A263" s="219"/>
      <c r="B263" s="220"/>
      <c r="C263" s="220" t="s">
        <v>33</v>
      </c>
      <c r="D263" s="221" t="s">
        <v>1273</v>
      </c>
      <c r="E263" s="221" t="s">
        <v>1273</v>
      </c>
      <c r="F263" s="221" t="s">
        <v>1274</v>
      </c>
      <c r="G263" s="283" t="s">
        <v>982</v>
      </c>
      <c r="H263" s="220" t="s">
        <v>1109</v>
      </c>
      <c r="I263" s="222">
        <v>7</v>
      </c>
      <c r="J263" s="223">
        <v>2310</v>
      </c>
      <c r="K263" s="223">
        <f t="shared" si="20"/>
        <v>16170</v>
      </c>
      <c r="L263" s="223">
        <f t="shared" si="19"/>
        <v>18110.400000000001</v>
      </c>
    </row>
    <row r="264" spans="1:12" s="62" customFormat="1" ht="67.5" customHeight="1">
      <c r="A264" s="219"/>
      <c r="B264" s="220"/>
      <c r="C264" s="220" t="s">
        <v>33</v>
      </c>
      <c r="D264" s="221" t="s">
        <v>1275</v>
      </c>
      <c r="E264" s="221" t="s">
        <v>1275</v>
      </c>
      <c r="F264" s="221" t="s">
        <v>1276</v>
      </c>
      <c r="G264" s="283" t="s">
        <v>982</v>
      </c>
      <c r="H264" s="220" t="s">
        <v>1198</v>
      </c>
      <c r="I264" s="222">
        <v>10</v>
      </c>
      <c r="J264" s="223">
        <v>1620</v>
      </c>
      <c r="K264" s="223">
        <f t="shared" si="20"/>
        <v>16200</v>
      </c>
      <c r="L264" s="223">
        <f t="shared" si="19"/>
        <v>18144</v>
      </c>
    </row>
    <row r="265" spans="1:12" s="62" customFormat="1" ht="66" customHeight="1">
      <c r="A265" s="219"/>
      <c r="B265" s="220"/>
      <c r="C265" s="220" t="s">
        <v>33</v>
      </c>
      <c r="D265" s="221" t="s">
        <v>1277</v>
      </c>
      <c r="E265" s="221" t="s">
        <v>1277</v>
      </c>
      <c r="F265" s="221" t="s">
        <v>1278</v>
      </c>
      <c r="G265" s="283" t="s">
        <v>982</v>
      </c>
      <c r="H265" s="220" t="s">
        <v>1109</v>
      </c>
      <c r="I265" s="222">
        <v>2</v>
      </c>
      <c r="J265" s="223">
        <v>18870</v>
      </c>
      <c r="K265" s="223">
        <f t="shared" si="20"/>
        <v>37740</v>
      </c>
      <c r="L265" s="223">
        <f t="shared" si="19"/>
        <v>42268.800000000003</v>
      </c>
    </row>
    <row r="266" spans="1:12" s="62" customFormat="1" ht="69" customHeight="1">
      <c r="A266" s="219"/>
      <c r="B266" s="220"/>
      <c r="C266" s="220" t="s">
        <v>33</v>
      </c>
      <c r="D266" s="221" t="s">
        <v>1279</v>
      </c>
      <c r="E266" s="221" t="s">
        <v>1279</v>
      </c>
      <c r="F266" s="221" t="s">
        <v>1205</v>
      </c>
      <c r="G266" s="283" t="s">
        <v>982</v>
      </c>
      <c r="H266" s="220" t="s">
        <v>1109</v>
      </c>
      <c r="I266" s="222">
        <v>5</v>
      </c>
      <c r="J266" s="223">
        <v>2665</v>
      </c>
      <c r="K266" s="223">
        <f t="shared" si="20"/>
        <v>13325</v>
      </c>
      <c r="L266" s="223">
        <f t="shared" si="19"/>
        <v>14924.000000000002</v>
      </c>
    </row>
    <row r="267" spans="1:12" s="62" customFormat="1" ht="66" customHeight="1">
      <c r="A267" s="219"/>
      <c r="B267" s="220"/>
      <c r="C267" s="220" t="s">
        <v>33</v>
      </c>
      <c r="D267" s="221" t="s">
        <v>1206</v>
      </c>
      <c r="E267" s="221" t="s">
        <v>1206</v>
      </c>
      <c r="F267" s="221" t="s">
        <v>1280</v>
      </c>
      <c r="G267" s="283" t="s">
        <v>982</v>
      </c>
      <c r="H267" s="220" t="s">
        <v>1184</v>
      </c>
      <c r="I267" s="222">
        <v>5</v>
      </c>
      <c r="J267" s="223">
        <v>3165</v>
      </c>
      <c r="K267" s="223">
        <f t="shared" si="20"/>
        <v>15825</v>
      </c>
      <c r="L267" s="223">
        <f t="shared" si="19"/>
        <v>17724</v>
      </c>
    </row>
    <row r="268" spans="1:12" s="62" customFormat="1" ht="69.75" customHeight="1">
      <c r="A268" s="219"/>
      <c r="B268" s="220"/>
      <c r="C268" s="220" t="s">
        <v>33</v>
      </c>
      <c r="D268" s="221" t="s">
        <v>1281</v>
      </c>
      <c r="E268" s="221" t="s">
        <v>1281</v>
      </c>
      <c r="F268" s="221" t="s">
        <v>1282</v>
      </c>
      <c r="G268" s="283" t="s">
        <v>982</v>
      </c>
      <c r="H268" s="220" t="s">
        <v>1109</v>
      </c>
      <c r="I268" s="222">
        <v>5</v>
      </c>
      <c r="J268" s="223">
        <v>1255</v>
      </c>
      <c r="K268" s="223">
        <f t="shared" si="20"/>
        <v>6275</v>
      </c>
      <c r="L268" s="223">
        <f t="shared" si="19"/>
        <v>7028.0000000000009</v>
      </c>
    </row>
    <row r="269" spans="1:12" s="62" customFormat="1" ht="79.5" customHeight="1">
      <c r="A269" s="219"/>
      <c r="B269" s="220"/>
      <c r="C269" s="220" t="s">
        <v>33</v>
      </c>
      <c r="D269" s="221" t="s">
        <v>1283</v>
      </c>
      <c r="E269" s="221" t="s">
        <v>1283</v>
      </c>
      <c r="F269" s="221" t="s">
        <v>1284</v>
      </c>
      <c r="G269" s="283" t="s">
        <v>982</v>
      </c>
      <c r="H269" s="220" t="s">
        <v>1184</v>
      </c>
      <c r="I269" s="222">
        <v>10</v>
      </c>
      <c r="J269" s="223">
        <v>3165</v>
      </c>
      <c r="K269" s="223">
        <f t="shared" si="20"/>
        <v>31650</v>
      </c>
      <c r="L269" s="223">
        <f t="shared" si="19"/>
        <v>35448</v>
      </c>
    </row>
    <row r="270" spans="1:12" s="62" customFormat="1" ht="84" customHeight="1">
      <c r="A270" s="219"/>
      <c r="B270" s="220"/>
      <c r="C270" s="220" t="s">
        <v>33</v>
      </c>
      <c r="D270" s="221" t="s">
        <v>1285</v>
      </c>
      <c r="E270" s="221" t="s">
        <v>1285</v>
      </c>
      <c r="F270" s="221" t="s">
        <v>1284</v>
      </c>
      <c r="G270" s="283" t="s">
        <v>982</v>
      </c>
      <c r="H270" s="220" t="s">
        <v>1184</v>
      </c>
      <c r="I270" s="222">
        <v>10</v>
      </c>
      <c r="J270" s="223">
        <v>3165</v>
      </c>
      <c r="K270" s="223">
        <f t="shared" si="20"/>
        <v>31650</v>
      </c>
      <c r="L270" s="223">
        <f t="shared" si="19"/>
        <v>35448</v>
      </c>
    </row>
    <row r="271" spans="1:12" s="62" customFormat="1" ht="73.5" customHeight="1">
      <c r="A271" s="219"/>
      <c r="B271" s="220"/>
      <c r="C271" s="220" t="s">
        <v>33</v>
      </c>
      <c r="D271" s="221" t="s">
        <v>1286</v>
      </c>
      <c r="E271" s="221" t="s">
        <v>1286</v>
      </c>
      <c r="F271" s="221" t="s">
        <v>1284</v>
      </c>
      <c r="G271" s="283" t="s">
        <v>982</v>
      </c>
      <c r="H271" s="220" t="s">
        <v>1184</v>
      </c>
      <c r="I271" s="222">
        <v>10</v>
      </c>
      <c r="J271" s="223">
        <v>3165</v>
      </c>
      <c r="K271" s="223">
        <f t="shared" si="20"/>
        <v>31650</v>
      </c>
      <c r="L271" s="223">
        <f t="shared" si="19"/>
        <v>35448</v>
      </c>
    </row>
    <row r="272" spans="1:12" s="62" customFormat="1" ht="103.5" customHeight="1">
      <c r="A272" s="219"/>
      <c r="B272" s="220"/>
      <c r="C272" s="220" t="s">
        <v>33</v>
      </c>
      <c r="D272" s="221" t="s">
        <v>1287</v>
      </c>
      <c r="E272" s="221" t="s">
        <v>1287</v>
      </c>
      <c r="F272" s="221" t="s">
        <v>1288</v>
      </c>
      <c r="G272" s="283" t="s">
        <v>982</v>
      </c>
      <c r="H272" s="220" t="s">
        <v>1184</v>
      </c>
      <c r="I272" s="222">
        <v>3</v>
      </c>
      <c r="J272" s="223">
        <v>9455</v>
      </c>
      <c r="K272" s="223">
        <f t="shared" si="20"/>
        <v>28365</v>
      </c>
      <c r="L272" s="223">
        <f t="shared" si="19"/>
        <v>31768.800000000003</v>
      </c>
    </row>
    <row r="273" spans="1:12" s="62" customFormat="1" ht="150.75" customHeight="1">
      <c r="A273" s="219"/>
      <c r="B273" s="220"/>
      <c r="C273" s="220" t="s">
        <v>33</v>
      </c>
      <c r="D273" s="221" t="s">
        <v>1289</v>
      </c>
      <c r="E273" s="221" t="s">
        <v>1289</v>
      </c>
      <c r="F273" s="221" t="s">
        <v>1290</v>
      </c>
      <c r="G273" s="283" t="s">
        <v>982</v>
      </c>
      <c r="H273" s="220" t="s">
        <v>1109</v>
      </c>
      <c r="I273" s="222">
        <v>6</v>
      </c>
      <c r="J273" s="223">
        <v>9455</v>
      </c>
      <c r="K273" s="223">
        <f t="shared" si="20"/>
        <v>56730</v>
      </c>
      <c r="L273" s="223">
        <f t="shared" si="19"/>
        <v>63537.600000000006</v>
      </c>
    </row>
    <row r="274" spans="1:12" s="62" customFormat="1" ht="152.25" customHeight="1">
      <c r="A274" s="219"/>
      <c r="B274" s="220"/>
      <c r="C274" s="127" t="s">
        <v>33</v>
      </c>
      <c r="D274" s="126" t="s">
        <v>1291</v>
      </c>
      <c r="E274" s="126" t="s">
        <v>1291</v>
      </c>
      <c r="F274" s="126" t="s">
        <v>1292</v>
      </c>
      <c r="G274" s="283" t="s">
        <v>982</v>
      </c>
      <c r="H274" s="127" t="s">
        <v>1109</v>
      </c>
      <c r="I274" s="171">
        <v>2</v>
      </c>
      <c r="J274" s="158">
        <v>8820</v>
      </c>
      <c r="K274" s="223">
        <f t="shared" si="20"/>
        <v>17640</v>
      </c>
      <c r="L274" s="223">
        <f t="shared" si="19"/>
        <v>19756.800000000003</v>
      </c>
    </row>
    <row r="275" spans="1:12" s="62" customFormat="1" ht="90" customHeight="1">
      <c r="A275" s="219"/>
      <c r="B275" s="220"/>
      <c r="C275" s="127" t="s">
        <v>252</v>
      </c>
      <c r="D275" s="126" t="s">
        <v>1293</v>
      </c>
      <c r="E275" s="126" t="s">
        <v>1293</v>
      </c>
      <c r="F275" s="126" t="s">
        <v>1292</v>
      </c>
      <c r="G275" s="283" t="s">
        <v>982</v>
      </c>
      <c r="H275" s="127" t="s">
        <v>1109</v>
      </c>
      <c r="I275" s="171">
        <v>84</v>
      </c>
      <c r="J275" s="158">
        <v>3600</v>
      </c>
      <c r="K275" s="223">
        <f t="shared" si="20"/>
        <v>302400</v>
      </c>
      <c r="L275" s="223">
        <f t="shared" si="19"/>
        <v>338688.00000000006</v>
      </c>
    </row>
    <row r="276" spans="1:12" s="62" customFormat="1" ht="90" customHeight="1">
      <c r="A276" s="219"/>
      <c r="B276" s="220"/>
      <c r="C276" s="127" t="s">
        <v>252</v>
      </c>
      <c r="D276" s="126" t="s">
        <v>1294</v>
      </c>
      <c r="E276" s="126" t="s">
        <v>1294</v>
      </c>
      <c r="F276" s="126" t="s">
        <v>1292</v>
      </c>
      <c r="G276" s="283" t="s">
        <v>982</v>
      </c>
      <c r="H276" s="127" t="s">
        <v>1109</v>
      </c>
      <c r="I276" s="171">
        <v>10</v>
      </c>
      <c r="J276" s="158">
        <v>18825</v>
      </c>
      <c r="K276" s="223">
        <f t="shared" si="20"/>
        <v>188250</v>
      </c>
      <c r="L276" s="223">
        <f t="shared" si="19"/>
        <v>210840.00000000003</v>
      </c>
    </row>
    <row r="277" spans="1:12" s="83" customFormat="1" ht="80.25" customHeight="1">
      <c r="A277" s="219"/>
      <c r="B277" s="220"/>
      <c r="C277" s="127" t="s">
        <v>252</v>
      </c>
      <c r="D277" s="221" t="s">
        <v>1295</v>
      </c>
      <c r="E277" s="221" t="s">
        <v>1295</v>
      </c>
      <c r="F277" s="221" t="s">
        <v>1296</v>
      </c>
      <c r="G277" s="283" t="s">
        <v>982</v>
      </c>
      <c r="H277" s="220" t="s">
        <v>1184</v>
      </c>
      <c r="I277" s="222">
        <v>1</v>
      </c>
      <c r="J277" s="223">
        <v>41500</v>
      </c>
      <c r="K277" s="223">
        <f t="shared" si="20"/>
        <v>41500</v>
      </c>
      <c r="L277" s="223">
        <f t="shared" si="19"/>
        <v>46480.000000000007</v>
      </c>
    </row>
    <row r="278" spans="1:12" s="83" customFormat="1" ht="80.25" customHeight="1">
      <c r="A278" s="219"/>
      <c r="B278" s="220"/>
      <c r="C278" s="127" t="s">
        <v>252</v>
      </c>
      <c r="D278" s="221" t="s">
        <v>1297</v>
      </c>
      <c r="E278" s="221" t="s">
        <v>1297</v>
      </c>
      <c r="F278" s="221" t="s">
        <v>1298</v>
      </c>
      <c r="G278" s="283" t="s">
        <v>982</v>
      </c>
      <c r="H278" s="220" t="s">
        <v>1184</v>
      </c>
      <c r="I278" s="222">
        <v>1</v>
      </c>
      <c r="J278" s="223">
        <v>49800</v>
      </c>
      <c r="K278" s="223">
        <f t="shared" si="20"/>
        <v>49800</v>
      </c>
      <c r="L278" s="223">
        <f t="shared" si="19"/>
        <v>55776.000000000007</v>
      </c>
    </row>
    <row r="279" spans="1:12" s="83" customFormat="1" ht="80.25" customHeight="1">
      <c r="A279" s="219"/>
      <c r="B279" s="220"/>
      <c r="C279" s="127" t="s">
        <v>252</v>
      </c>
      <c r="D279" s="221" t="s">
        <v>1299</v>
      </c>
      <c r="E279" s="221" t="s">
        <v>1299</v>
      </c>
      <c r="F279" s="221" t="s">
        <v>1300</v>
      </c>
      <c r="G279" s="283" t="s">
        <v>982</v>
      </c>
      <c r="H279" s="220" t="s">
        <v>1184</v>
      </c>
      <c r="I279" s="222">
        <v>2</v>
      </c>
      <c r="J279" s="223">
        <v>4500</v>
      </c>
      <c r="K279" s="223">
        <f t="shared" si="20"/>
        <v>9000</v>
      </c>
      <c r="L279" s="223">
        <f t="shared" si="19"/>
        <v>10080.000000000002</v>
      </c>
    </row>
    <row r="280" spans="1:12" s="83" customFormat="1" ht="80.25" customHeight="1">
      <c r="A280" s="219"/>
      <c r="B280" s="220"/>
      <c r="C280" s="127" t="s">
        <v>252</v>
      </c>
      <c r="D280" s="221" t="s">
        <v>1301</v>
      </c>
      <c r="E280" s="221" t="s">
        <v>1301</v>
      </c>
      <c r="F280" s="221" t="s">
        <v>1302</v>
      </c>
      <c r="G280" s="283" t="s">
        <v>982</v>
      </c>
      <c r="H280" s="220" t="s">
        <v>1109</v>
      </c>
      <c r="I280" s="222">
        <v>2</v>
      </c>
      <c r="J280" s="223">
        <v>18500</v>
      </c>
      <c r="K280" s="223">
        <f t="shared" si="20"/>
        <v>37000</v>
      </c>
      <c r="L280" s="223">
        <f t="shared" si="19"/>
        <v>41440.000000000007</v>
      </c>
    </row>
    <row r="281" spans="1:12" s="288" customFormat="1" ht="75.75" customHeight="1">
      <c r="A281" s="284"/>
      <c r="B281" s="283"/>
      <c r="C281" s="127" t="s">
        <v>252</v>
      </c>
      <c r="D281" s="285" t="s">
        <v>1303</v>
      </c>
      <c r="E281" s="285" t="s">
        <v>1303</v>
      </c>
      <c r="F281" s="285" t="s">
        <v>1304</v>
      </c>
      <c r="G281" s="283" t="s">
        <v>982</v>
      </c>
      <c r="H281" s="283" t="s">
        <v>1109</v>
      </c>
      <c r="I281" s="286">
        <v>25</v>
      </c>
      <c r="J281" s="287">
        <v>3365</v>
      </c>
      <c r="K281" s="223">
        <f t="shared" si="20"/>
        <v>84125</v>
      </c>
      <c r="L281" s="223">
        <f t="shared" si="19"/>
        <v>94220.000000000015</v>
      </c>
    </row>
    <row r="282" spans="1:12" s="288" customFormat="1" ht="75.75" customHeight="1">
      <c r="A282" s="284"/>
      <c r="B282" s="283"/>
      <c r="C282" s="127" t="s">
        <v>252</v>
      </c>
      <c r="D282" s="285" t="s">
        <v>1305</v>
      </c>
      <c r="E282" s="285" t="s">
        <v>1305</v>
      </c>
      <c r="F282" s="285" t="s">
        <v>1304</v>
      </c>
      <c r="G282" s="283" t="s">
        <v>982</v>
      </c>
      <c r="H282" s="283" t="s">
        <v>1109</v>
      </c>
      <c r="I282" s="286">
        <v>4</v>
      </c>
      <c r="J282" s="287">
        <v>1065</v>
      </c>
      <c r="K282" s="223">
        <f t="shared" si="20"/>
        <v>4260</v>
      </c>
      <c r="L282" s="223">
        <f t="shared" ref="L282:L316" si="21">K282*1.12</f>
        <v>4771.2000000000007</v>
      </c>
    </row>
    <row r="283" spans="1:12" s="288" customFormat="1" ht="75.75" customHeight="1">
      <c r="A283" s="284"/>
      <c r="B283" s="283"/>
      <c r="C283" s="127" t="s">
        <v>252</v>
      </c>
      <c r="D283" s="285" t="s">
        <v>1306</v>
      </c>
      <c r="E283" s="285" t="s">
        <v>1306</v>
      </c>
      <c r="F283" s="285" t="s">
        <v>1307</v>
      </c>
      <c r="G283" s="283" t="s">
        <v>982</v>
      </c>
      <c r="H283" s="283" t="s">
        <v>1184</v>
      </c>
      <c r="I283" s="286">
        <v>1</v>
      </c>
      <c r="J283" s="287">
        <v>5196</v>
      </c>
      <c r="K283" s="223">
        <f t="shared" si="20"/>
        <v>5196</v>
      </c>
      <c r="L283" s="223">
        <f t="shared" si="21"/>
        <v>5819.52</v>
      </c>
    </row>
    <row r="284" spans="1:12" s="288" customFormat="1" ht="75.75" customHeight="1">
      <c r="A284" s="284"/>
      <c r="B284" s="283"/>
      <c r="C284" s="127" t="s">
        <v>252</v>
      </c>
      <c r="D284" s="285" t="s">
        <v>1308</v>
      </c>
      <c r="E284" s="285" t="s">
        <v>1308</v>
      </c>
      <c r="F284" s="285" t="s">
        <v>1309</v>
      </c>
      <c r="G284" s="283" t="s">
        <v>982</v>
      </c>
      <c r="H284" s="283" t="s">
        <v>1184</v>
      </c>
      <c r="I284" s="286">
        <v>1</v>
      </c>
      <c r="J284" s="287">
        <v>5196</v>
      </c>
      <c r="K284" s="223">
        <f t="shared" si="20"/>
        <v>5196</v>
      </c>
      <c r="L284" s="223">
        <f t="shared" si="21"/>
        <v>5819.52</v>
      </c>
    </row>
    <row r="285" spans="1:12" s="288" customFormat="1" ht="75.75" customHeight="1">
      <c r="A285" s="284"/>
      <c r="B285" s="283"/>
      <c r="C285" s="127" t="s">
        <v>252</v>
      </c>
      <c r="D285" s="285" t="s">
        <v>1310</v>
      </c>
      <c r="E285" s="285" t="s">
        <v>1310</v>
      </c>
      <c r="F285" s="285" t="s">
        <v>1311</v>
      </c>
      <c r="G285" s="283" t="s">
        <v>982</v>
      </c>
      <c r="H285" s="283" t="s">
        <v>1184</v>
      </c>
      <c r="I285" s="286">
        <v>1</v>
      </c>
      <c r="J285" s="287">
        <v>5196</v>
      </c>
      <c r="K285" s="223">
        <f t="shared" si="20"/>
        <v>5196</v>
      </c>
      <c r="L285" s="223">
        <f t="shared" si="21"/>
        <v>5819.52</v>
      </c>
    </row>
    <row r="286" spans="1:12" s="288" customFormat="1" ht="75.75" customHeight="1">
      <c r="A286" s="284"/>
      <c r="B286" s="283"/>
      <c r="C286" s="127" t="s">
        <v>252</v>
      </c>
      <c r="D286" s="285" t="s">
        <v>1312</v>
      </c>
      <c r="E286" s="285" t="s">
        <v>1312</v>
      </c>
      <c r="F286" s="285" t="s">
        <v>1313</v>
      </c>
      <c r="G286" s="283" t="s">
        <v>982</v>
      </c>
      <c r="H286" s="283" t="s">
        <v>1184</v>
      </c>
      <c r="I286" s="286">
        <v>1</v>
      </c>
      <c r="J286" s="287">
        <v>5196</v>
      </c>
      <c r="K286" s="223">
        <f t="shared" si="20"/>
        <v>5196</v>
      </c>
      <c r="L286" s="223">
        <f t="shared" si="21"/>
        <v>5819.52</v>
      </c>
    </row>
    <row r="287" spans="1:12" s="288" customFormat="1" ht="75.75" customHeight="1">
      <c r="A287" s="284"/>
      <c r="B287" s="283"/>
      <c r="C287" s="127" t="s">
        <v>252</v>
      </c>
      <c r="D287" s="285" t="s">
        <v>1314</v>
      </c>
      <c r="E287" s="285" t="s">
        <v>1314</v>
      </c>
      <c r="F287" s="285" t="s">
        <v>1315</v>
      </c>
      <c r="G287" s="283" t="s">
        <v>982</v>
      </c>
      <c r="H287" s="283" t="s">
        <v>1109</v>
      </c>
      <c r="I287" s="286">
        <v>2</v>
      </c>
      <c r="J287" s="287">
        <v>5196</v>
      </c>
      <c r="K287" s="223">
        <f t="shared" si="20"/>
        <v>10392</v>
      </c>
      <c r="L287" s="223">
        <f t="shared" si="21"/>
        <v>11639.04</v>
      </c>
    </row>
    <row r="288" spans="1:12" s="288" customFormat="1" ht="75.75" customHeight="1">
      <c r="A288" s="284"/>
      <c r="B288" s="283"/>
      <c r="C288" s="127" t="s">
        <v>252</v>
      </c>
      <c r="D288" s="285" t="s">
        <v>1316</v>
      </c>
      <c r="E288" s="285" t="s">
        <v>1316</v>
      </c>
      <c r="F288" s="285" t="s">
        <v>1317</v>
      </c>
      <c r="G288" s="283" t="s">
        <v>982</v>
      </c>
      <c r="H288" s="283" t="s">
        <v>1109</v>
      </c>
      <c r="I288" s="286">
        <v>2</v>
      </c>
      <c r="J288" s="287">
        <v>5196</v>
      </c>
      <c r="K288" s="223">
        <f t="shared" si="20"/>
        <v>10392</v>
      </c>
      <c r="L288" s="223">
        <f t="shared" si="21"/>
        <v>11639.04</v>
      </c>
    </row>
    <row r="289" spans="1:12" s="288" customFormat="1" ht="75.75" customHeight="1">
      <c r="A289" s="284"/>
      <c r="B289" s="283"/>
      <c r="C289" s="127" t="s">
        <v>252</v>
      </c>
      <c r="D289" s="285" t="s">
        <v>1318</v>
      </c>
      <c r="E289" s="285" t="s">
        <v>1318</v>
      </c>
      <c r="F289" s="285" t="s">
        <v>1318</v>
      </c>
      <c r="G289" s="283" t="s">
        <v>982</v>
      </c>
      <c r="H289" s="283" t="s">
        <v>1366</v>
      </c>
      <c r="I289" s="286">
        <v>20</v>
      </c>
      <c r="J289" s="287">
        <v>15785</v>
      </c>
      <c r="K289" s="223">
        <f t="shared" si="20"/>
        <v>315700</v>
      </c>
      <c r="L289" s="223">
        <f t="shared" si="21"/>
        <v>353584.00000000006</v>
      </c>
    </row>
    <row r="290" spans="1:12" s="288" customFormat="1" ht="75.75" customHeight="1">
      <c r="A290" s="284"/>
      <c r="B290" s="283"/>
      <c r="C290" s="127" t="s">
        <v>252</v>
      </c>
      <c r="D290" s="285" t="s">
        <v>1319</v>
      </c>
      <c r="E290" s="285" t="s">
        <v>1319</v>
      </c>
      <c r="F290" s="285" t="s">
        <v>1320</v>
      </c>
      <c r="G290" s="283" t="s">
        <v>982</v>
      </c>
      <c r="H290" s="283" t="s">
        <v>1184</v>
      </c>
      <c r="I290" s="286">
        <v>25</v>
      </c>
      <c r="J290" s="287">
        <v>31011</v>
      </c>
      <c r="K290" s="223">
        <f t="shared" si="20"/>
        <v>775275</v>
      </c>
      <c r="L290" s="223">
        <f t="shared" si="21"/>
        <v>868308.00000000012</v>
      </c>
    </row>
    <row r="291" spans="1:12" s="288" customFormat="1" ht="75.75" customHeight="1">
      <c r="A291" s="284"/>
      <c r="B291" s="283"/>
      <c r="C291" s="127" t="s">
        <v>252</v>
      </c>
      <c r="D291" s="285" t="s">
        <v>1321</v>
      </c>
      <c r="E291" s="285" t="s">
        <v>1321</v>
      </c>
      <c r="F291" s="285" t="s">
        <v>1322</v>
      </c>
      <c r="G291" s="283" t="s">
        <v>982</v>
      </c>
      <c r="H291" s="283" t="s">
        <v>1198</v>
      </c>
      <c r="I291" s="286">
        <v>30</v>
      </c>
      <c r="J291" s="287">
        <v>1185</v>
      </c>
      <c r="K291" s="223">
        <f t="shared" si="20"/>
        <v>35550</v>
      </c>
      <c r="L291" s="223">
        <f t="shared" si="21"/>
        <v>39816.000000000007</v>
      </c>
    </row>
    <row r="292" spans="1:12" s="288" customFormat="1" ht="75.75" customHeight="1">
      <c r="A292" s="284"/>
      <c r="B292" s="283"/>
      <c r="C292" s="127" t="s">
        <v>252</v>
      </c>
      <c r="D292" s="285" t="s">
        <v>1323</v>
      </c>
      <c r="E292" s="285" t="s">
        <v>1323</v>
      </c>
      <c r="F292" s="285" t="s">
        <v>1324</v>
      </c>
      <c r="G292" s="283" t="s">
        <v>982</v>
      </c>
      <c r="H292" s="283" t="s">
        <v>1109</v>
      </c>
      <c r="I292" s="286">
        <v>3</v>
      </c>
      <c r="J292" s="287">
        <v>1902</v>
      </c>
      <c r="K292" s="223">
        <f t="shared" si="20"/>
        <v>5706</v>
      </c>
      <c r="L292" s="223">
        <f t="shared" si="21"/>
        <v>6390.72</v>
      </c>
    </row>
    <row r="293" spans="1:12" s="288" customFormat="1" ht="75.75" customHeight="1">
      <c r="A293" s="284"/>
      <c r="B293" s="283"/>
      <c r="C293" s="127" t="s">
        <v>252</v>
      </c>
      <c r="D293" s="285" t="s">
        <v>1325</v>
      </c>
      <c r="E293" s="285" t="s">
        <v>1325</v>
      </c>
      <c r="F293" s="285" t="s">
        <v>1326</v>
      </c>
      <c r="G293" s="283" t="s">
        <v>982</v>
      </c>
      <c r="H293" s="283" t="s">
        <v>1184</v>
      </c>
      <c r="I293" s="286">
        <v>1</v>
      </c>
      <c r="J293" s="287">
        <v>32405</v>
      </c>
      <c r="K293" s="223">
        <f t="shared" si="20"/>
        <v>32405</v>
      </c>
      <c r="L293" s="223">
        <f t="shared" si="21"/>
        <v>36293.600000000006</v>
      </c>
    </row>
    <row r="294" spans="1:12" s="288" customFormat="1" ht="75.75" customHeight="1">
      <c r="A294" s="284"/>
      <c r="B294" s="283"/>
      <c r="C294" s="127" t="s">
        <v>252</v>
      </c>
      <c r="D294" s="285" t="s">
        <v>1327</v>
      </c>
      <c r="E294" s="285" t="s">
        <v>1327</v>
      </c>
      <c r="F294" s="285" t="s">
        <v>1328</v>
      </c>
      <c r="G294" s="283" t="s">
        <v>982</v>
      </c>
      <c r="H294" s="283" t="s">
        <v>1110</v>
      </c>
      <c r="I294" s="286">
        <v>3</v>
      </c>
      <c r="J294" s="287">
        <v>10507</v>
      </c>
      <c r="K294" s="223">
        <f t="shared" si="20"/>
        <v>31521</v>
      </c>
      <c r="L294" s="223">
        <f t="shared" si="21"/>
        <v>35303.520000000004</v>
      </c>
    </row>
    <row r="295" spans="1:12" s="288" customFormat="1" ht="75.75" customHeight="1">
      <c r="A295" s="284"/>
      <c r="B295" s="283"/>
      <c r="C295" s="127" t="s">
        <v>252</v>
      </c>
      <c r="D295" s="285" t="s">
        <v>1329</v>
      </c>
      <c r="E295" s="285" t="s">
        <v>1329</v>
      </c>
      <c r="F295" s="285" t="s">
        <v>1330</v>
      </c>
      <c r="G295" s="283" t="s">
        <v>982</v>
      </c>
      <c r="H295" s="283" t="s">
        <v>1109</v>
      </c>
      <c r="I295" s="286">
        <v>6</v>
      </c>
      <c r="J295" s="287">
        <v>1825</v>
      </c>
      <c r="K295" s="223">
        <f t="shared" si="20"/>
        <v>10950</v>
      </c>
      <c r="L295" s="223">
        <f t="shared" si="21"/>
        <v>12264.000000000002</v>
      </c>
    </row>
    <row r="296" spans="1:12" s="288" customFormat="1" ht="75.75" customHeight="1">
      <c r="A296" s="284"/>
      <c r="B296" s="283"/>
      <c r="C296" s="127" t="s">
        <v>252</v>
      </c>
      <c r="D296" s="285" t="s">
        <v>1331</v>
      </c>
      <c r="E296" s="285" t="s">
        <v>1331</v>
      </c>
      <c r="F296" s="285" t="s">
        <v>1331</v>
      </c>
      <c r="G296" s="283" t="s">
        <v>982</v>
      </c>
      <c r="H296" s="283" t="s">
        <v>1109</v>
      </c>
      <c r="I296" s="286">
        <v>20</v>
      </c>
      <c r="J296" s="287">
        <v>2080</v>
      </c>
      <c r="K296" s="223">
        <f t="shared" si="20"/>
        <v>41600</v>
      </c>
      <c r="L296" s="223">
        <f t="shared" si="21"/>
        <v>46592.000000000007</v>
      </c>
    </row>
    <row r="297" spans="1:12" s="288" customFormat="1" ht="75.75" customHeight="1">
      <c r="A297" s="284"/>
      <c r="B297" s="283"/>
      <c r="C297" s="127" t="s">
        <v>252</v>
      </c>
      <c r="D297" s="285" t="s">
        <v>1332</v>
      </c>
      <c r="E297" s="285" t="s">
        <v>1332</v>
      </c>
      <c r="F297" s="285" t="s">
        <v>1333</v>
      </c>
      <c r="G297" s="283" t="s">
        <v>982</v>
      </c>
      <c r="H297" s="283" t="s">
        <v>1109</v>
      </c>
      <c r="I297" s="286">
        <v>5</v>
      </c>
      <c r="J297" s="287">
        <v>3945</v>
      </c>
      <c r="K297" s="223">
        <f t="shared" si="20"/>
        <v>19725</v>
      </c>
      <c r="L297" s="223">
        <f t="shared" si="21"/>
        <v>22092.000000000004</v>
      </c>
    </row>
    <row r="298" spans="1:12" s="288" customFormat="1" ht="75.75" customHeight="1">
      <c r="A298" s="284"/>
      <c r="B298" s="283"/>
      <c r="C298" s="127" t="s">
        <v>252</v>
      </c>
      <c r="D298" s="285" t="s">
        <v>1334</v>
      </c>
      <c r="E298" s="285" t="s">
        <v>1334</v>
      </c>
      <c r="F298" s="285" t="s">
        <v>1333</v>
      </c>
      <c r="G298" s="283" t="s">
        <v>982</v>
      </c>
      <c r="H298" s="283" t="s">
        <v>1109</v>
      </c>
      <c r="I298" s="286">
        <v>10</v>
      </c>
      <c r="J298" s="287">
        <v>2945</v>
      </c>
      <c r="K298" s="223">
        <f t="shared" si="20"/>
        <v>29450</v>
      </c>
      <c r="L298" s="223">
        <f t="shared" si="21"/>
        <v>32984</v>
      </c>
    </row>
    <row r="299" spans="1:12" s="288" customFormat="1" ht="75.75" customHeight="1">
      <c r="A299" s="284"/>
      <c r="B299" s="283"/>
      <c r="C299" s="127" t="s">
        <v>252</v>
      </c>
      <c r="D299" s="285" t="s">
        <v>1335</v>
      </c>
      <c r="E299" s="285" t="s">
        <v>1335</v>
      </c>
      <c r="F299" s="285" t="s">
        <v>1333</v>
      </c>
      <c r="G299" s="283" t="s">
        <v>982</v>
      </c>
      <c r="H299" s="283" t="s">
        <v>1109</v>
      </c>
      <c r="I299" s="286">
        <v>6</v>
      </c>
      <c r="J299" s="287">
        <v>2945</v>
      </c>
      <c r="K299" s="223">
        <f t="shared" si="20"/>
        <v>17670</v>
      </c>
      <c r="L299" s="223">
        <f t="shared" si="21"/>
        <v>19790.400000000001</v>
      </c>
    </row>
    <row r="300" spans="1:12" s="288" customFormat="1" ht="75.75" customHeight="1">
      <c r="A300" s="284"/>
      <c r="B300" s="283"/>
      <c r="C300" s="127" t="s">
        <v>252</v>
      </c>
      <c r="D300" s="285" t="s">
        <v>1336</v>
      </c>
      <c r="E300" s="285" t="s">
        <v>1336</v>
      </c>
      <c r="F300" s="285" t="s">
        <v>1337</v>
      </c>
      <c r="G300" s="283" t="s">
        <v>982</v>
      </c>
      <c r="H300" s="283" t="s">
        <v>1109</v>
      </c>
      <c r="I300" s="286">
        <v>20</v>
      </c>
      <c r="J300" s="287">
        <v>28452</v>
      </c>
      <c r="K300" s="223">
        <f t="shared" si="20"/>
        <v>569040</v>
      </c>
      <c r="L300" s="223">
        <f t="shared" si="21"/>
        <v>637324.80000000005</v>
      </c>
    </row>
    <row r="301" spans="1:12" s="288" customFormat="1" ht="75.75" customHeight="1">
      <c r="A301" s="284"/>
      <c r="B301" s="283"/>
      <c r="C301" s="127" t="s">
        <v>252</v>
      </c>
      <c r="D301" s="285" t="s">
        <v>1338</v>
      </c>
      <c r="E301" s="285" t="s">
        <v>1338</v>
      </c>
      <c r="F301" s="285" t="s">
        <v>1339</v>
      </c>
      <c r="G301" s="283" t="s">
        <v>982</v>
      </c>
      <c r="H301" s="283" t="s">
        <v>1109</v>
      </c>
      <c r="I301" s="286">
        <v>4</v>
      </c>
      <c r="J301" s="287">
        <v>3585</v>
      </c>
      <c r="K301" s="223">
        <f t="shared" si="20"/>
        <v>14340</v>
      </c>
      <c r="L301" s="223">
        <f t="shared" si="21"/>
        <v>16060.800000000001</v>
      </c>
    </row>
    <row r="302" spans="1:12" s="288" customFormat="1" ht="75.75" customHeight="1">
      <c r="A302" s="284"/>
      <c r="B302" s="283"/>
      <c r="C302" s="127" t="s">
        <v>252</v>
      </c>
      <c r="D302" s="285" t="s">
        <v>1340</v>
      </c>
      <c r="E302" s="285" t="s">
        <v>1340</v>
      </c>
      <c r="F302" s="285" t="s">
        <v>1341</v>
      </c>
      <c r="G302" s="283" t="s">
        <v>982</v>
      </c>
      <c r="H302" s="283" t="s">
        <v>1184</v>
      </c>
      <c r="I302" s="286">
        <v>1</v>
      </c>
      <c r="J302" s="287">
        <v>8167</v>
      </c>
      <c r="K302" s="223">
        <f t="shared" si="20"/>
        <v>8167</v>
      </c>
      <c r="L302" s="223">
        <f t="shared" si="21"/>
        <v>9147.0400000000009</v>
      </c>
    </row>
    <row r="303" spans="1:12" s="288" customFormat="1" ht="75.75" customHeight="1">
      <c r="A303" s="284"/>
      <c r="B303" s="283"/>
      <c r="C303" s="127" t="s">
        <v>252</v>
      </c>
      <c r="D303" s="285" t="s">
        <v>1342</v>
      </c>
      <c r="E303" s="285" t="s">
        <v>1342</v>
      </c>
      <c r="F303" s="285" t="s">
        <v>1341</v>
      </c>
      <c r="G303" s="283" t="s">
        <v>982</v>
      </c>
      <c r="H303" s="283" t="s">
        <v>1184</v>
      </c>
      <c r="I303" s="286">
        <v>1</v>
      </c>
      <c r="J303" s="287">
        <v>8167</v>
      </c>
      <c r="K303" s="223">
        <f t="shared" si="20"/>
        <v>8167</v>
      </c>
      <c r="L303" s="223">
        <f t="shared" si="21"/>
        <v>9147.0400000000009</v>
      </c>
    </row>
    <row r="304" spans="1:12" s="288" customFormat="1" ht="75.75" customHeight="1">
      <c r="A304" s="284"/>
      <c r="B304" s="283"/>
      <c r="C304" s="127" t="s">
        <v>252</v>
      </c>
      <c r="D304" s="285" t="s">
        <v>1343</v>
      </c>
      <c r="E304" s="285" t="s">
        <v>1343</v>
      </c>
      <c r="F304" s="285" t="s">
        <v>1341</v>
      </c>
      <c r="G304" s="283" t="s">
        <v>982</v>
      </c>
      <c r="H304" s="283" t="s">
        <v>1184</v>
      </c>
      <c r="I304" s="286">
        <v>1</v>
      </c>
      <c r="J304" s="287">
        <v>8167</v>
      </c>
      <c r="K304" s="223">
        <f t="shared" si="20"/>
        <v>8167</v>
      </c>
      <c r="L304" s="223">
        <f t="shared" si="21"/>
        <v>9147.0400000000009</v>
      </c>
    </row>
    <row r="305" spans="1:12" s="288" customFormat="1" ht="75.75" customHeight="1">
      <c r="A305" s="284"/>
      <c r="B305" s="283"/>
      <c r="C305" s="127" t="s">
        <v>252</v>
      </c>
      <c r="D305" s="285" t="s">
        <v>1344</v>
      </c>
      <c r="E305" s="285" t="s">
        <v>1344</v>
      </c>
      <c r="F305" s="285" t="s">
        <v>1333</v>
      </c>
      <c r="G305" s="283" t="s">
        <v>982</v>
      </c>
      <c r="H305" s="283" t="s">
        <v>1109</v>
      </c>
      <c r="I305" s="286">
        <v>5</v>
      </c>
      <c r="J305" s="287">
        <v>47865</v>
      </c>
      <c r="K305" s="223">
        <f t="shared" si="20"/>
        <v>239325</v>
      </c>
      <c r="L305" s="223">
        <f t="shared" si="21"/>
        <v>268044</v>
      </c>
    </row>
    <row r="306" spans="1:12" s="288" customFormat="1" ht="75.75" customHeight="1">
      <c r="A306" s="284"/>
      <c r="B306" s="283"/>
      <c r="C306" s="127" t="s">
        <v>252</v>
      </c>
      <c r="D306" s="285" t="s">
        <v>1345</v>
      </c>
      <c r="E306" s="285" t="s">
        <v>1345</v>
      </c>
      <c r="F306" s="285" t="s">
        <v>1346</v>
      </c>
      <c r="G306" s="283" t="s">
        <v>982</v>
      </c>
      <c r="H306" s="283" t="s">
        <v>1109</v>
      </c>
      <c r="I306" s="286">
        <v>2</v>
      </c>
      <c r="J306" s="287">
        <v>5565</v>
      </c>
      <c r="K306" s="223">
        <f t="shared" si="20"/>
        <v>11130</v>
      </c>
      <c r="L306" s="223">
        <f t="shared" si="21"/>
        <v>12465.6</v>
      </c>
    </row>
    <row r="307" spans="1:12" s="288" customFormat="1" ht="75.75" customHeight="1">
      <c r="A307" s="284"/>
      <c r="B307" s="283"/>
      <c r="C307" s="127" t="s">
        <v>252</v>
      </c>
      <c r="D307" s="285" t="s">
        <v>1347</v>
      </c>
      <c r="E307" s="285" t="s">
        <v>1347</v>
      </c>
      <c r="F307" s="285" t="s">
        <v>1348</v>
      </c>
      <c r="G307" s="283" t="s">
        <v>982</v>
      </c>
      <c r="H307" s="283" t="s">
        <v>1184</v>
      </c>
      <c r="I307" s="286">
        <v>2</v>
      </c>
      <c r="J307" s="287">
        <v>3500</v>
      </c>
      <c r="K307" s="223">
        <f t="shared" si="20"/>
        <v>7000</v>
      </c>
      <c r="L307" s="223">
        <f t="shared" si="21"/>
        <v>7840.0000000000009</v>
      </c>
    </row>
    <row r="308" spans="1:12" s="288" customFormat="1" ht="75.75" customHeight="1">
      <c r="A308" s="284"/>
      <c r="B308" s="283"/>
      <c r="C308" s="127" t="s">
        <v>252</v>
      </c>
      <c r="D308" s="285" t="s">
        <v>1349</v>
      </c>
      <c r="E308" s="285" t="s">
        <v>1349</v>
      </c>
      <c r="F308" s="285" t="s">
        <v>1350</v>
      </c>
      <c r="G308" s="283" t="s">
        <v>982</v>
      </c>
      <c r="H308" s="283" t="s">
        <v>1184</v>
      </c>
      <c r="I308" s="286">
        <v>3</v>
      </c>
      <c r="J308" s="287">
        <v>3500</v>
      </c>
      <c r="K308" s="223">
        <f t="shared" si="20"/>
        <v>10500</v>
      </c>
      <c r="L308" s="223">
        <f t="shared" si="21"/>
        <v>11760.000000000002</v>
      </c>
    </row>
    <row r="309" spans="1:12" s="288" customFormat="1" ht="75.75" customHeight="1">
      <c r="A309" s="284"/>
      <c r="B309" s="283"/>
      <c r="C309" s="127" t="s">
        <v>252</v>
      </c>
      <c r="D309" s="285" t="s">
        <v>1351</v>
      </c>
      <c r="E309" s="285" t="s">
        <v>1351</v>
      </c>
      <c r="F309" s="285"/>
      <c r="G309" s="283" t="s">
        <v>982</v>
      </c>
      <c r="H309" s="283" t="s">
        <v>1184</v>
      </c>
      <c r="I309" s="286">
        <v>3</v>
      </c>
      <c r="J309" s="287">
        <v>500</v>
      </c>
      <c r="K309" s="223">
        <f t="shared" si="20"/>
        <v>1500</v>
      </c>
      <c r="L309" s="223">
        <f t="shared" si="21"/>
        <v>1680.0000000000002</v>
      </c>
    </row>
    <row r="310" spans="1:12" s="288" customFormat="1" ht="75.75" customHeight="1">
      <c r="A310" s="284"/>
      <c r="B310" s="283"/>
      <c r="C310" s="127" t="s">
        <v>252</v>
      </c>
      <c r="D310" s="285" t="s">
        <v>1352</v>
      </c>
      <c r="E310" s="285" t="s">
        <v>1352</v>
      </c>
      <c r="F310" s="285" t="s">
        <v>1353</v>
      </c>
      <c r="G310" s="283" t="s">
        <v>982</v>
      </c>
      <c r="H310" s="283" t="s">
        <v>1109</v>
      </c>
      <c r="I310" s="286">
        <v>2</v>
      </c>
      <c r="J310" s="287">
        <v>11500</v>
      </c>
      <c r="K310" s="223">
        <f t="shared" si="20"/>
        <v>23000</v>
      </c>
      <c r="L310" s="223">
        <f t="shared" si="21"/>
        <v>25760.000000000004</v>
      </c>
    </row>
    <row r="311" spans="1:12" s="288" customFormat="1" ht="75.75" customHeight="1">
      <c r="A311" s="284"/>
      <c r="B311" s="283"/>
      <c r="C311" s="127" t="s">
        <v>252</v>
      </c>
      <c r="D311" s="285" t="s">
        <v>1354</v>
      </c>
      <c r="E311" s="285" t="s">
        <v>1354</v>
      </c>
      <c r="F311" s="285" t="s">
        <v>1355</v>
      </c>
      <c r="G311" s="283" t="s">
        <v>982</v>
      </c>
      <c r="H311" s="283" t="s">
        <v>1109</v>
      </c>
      <c r="I311" s="286">
        <v>2</v>
      </c>
      <c r="J311" s="287">
        <v>30000</v>
      </c>
      <c r="K311" s="223">
        <f t="shared" si="20"/>
        <v>60000</v>
      </c>
      <c r="L311" s="223">
        <f t="shared" si="21"/>
        <v>67200</v>
      </c>
    </row>
    <row r="312" spans="1:12" s="288" customFormat="1" ht="75.75" customHeight="1">
      <c r="A312" s="284"/>
      <c r="B312" s="283"/>
      <c r="C312" s="127" t="s">
        <v>252</v>
      </c>
      <c r="D312" s="285" t="s">
        <v>1356</v>
      </c>
      <c r="E312" s="285" t="s">
        <v>1356</v>
      </c>
      <c r="F312" s="285" t="s">
        <v>1357</v>
      </c>
      <c r="G312" s="283" t="s">
        <v>982</v>
      </c>
      <c r="H312" s="283" t="s">
        <v>1109</v>
      </c>
      <c r="I312" s="286">
        <v>4</v>
      </c>
      <c r="J312" s="287">
        <v>22300</v>
      </c>
      <c r="K312" s="223">
        <f t="shared" si="20"/>
        <v>89200</v>
      </c>
      <c r="L312" s="223">
        <f t="shared" si="21"/>
        <v>99904.000000000015</v>
      </c>
    </row>
    <row r="313" spans="1:12" s="288" customFormat="1" ht="75.75" customHeight="1">
      <c r="A313" s="284"/>
      <c r="B313" s="283"/>
      <c r="C313" s="127" t="s">
        <v>252</v>
      </c>
      <c r="D313" s="285" t="s">
        <v>1358</v>
      </c>
      <c r="E313" s="285" t="s">
        <v>1358</v>
      </c>
      <c r="F313" s="285" t="s">
        <v>1359</v>
      </c>
      <c r="G313" s="283" t="s">
        <v>982</v>
      </c>
      <c r="H313" s="283" t="s">
        <v>1109</v>
      </c>
      <c r="I313" s="286">
        <v>5</v>
      </c>
      <c r="J313" s="287">
        <v>1500</v>
      </c>
      <c r="K313" s="223">
        <f t="shared" si="20"/>
        <v>7500</v>
      </c>
      <c r="L313" s="223">
        <f t="shared" si="21"/>
        <v>8400</v>
      </c>
    </row>
    <row r="314" spans="1:12" s="288" customFormat="1" ht="75.75" customHeight="1">
      <c r="A314" s="284"/>
      <c r="B314" s="283"/>
      <c r="C314" s="127" t="s">
        <v>252</v>
      </c>
      <c r="D314" s="285" t="s">
        <v>1360</v>
      </c>
      <c r="E314" s="285" t="s">
        <v>1360</v>
      </c>
      <c r="F314" s="285" t="s">
        <v>1361</v>
      </c>
      <c r="G314" s="283" t="s">
        <v>982</v>
      </c>
      <c r="H314" s="283" t="s">
        <v>1109</v>
      </c>
      <c r="I314" s="286">
        <v>10</v>
      </c>
      <c r="J314" s="287">
        <v>4000</v>
      </c>
      <c r="K314" s="223">
        <f t="shared" si="20"/>
        <v>40000</v>
      </c>
      <c r="L314" s="223">
        <f t="shared" si="21"/>
        <v>44800.000000000007</v>
      </c>
    </row>
    <row r="315" spans="1:12" s="288" customFormat="1" ht="75.75" customHeight="1">
      <c r="A315" s="284"/>
      <c r="B315" s="283"/>
      <c r="C315" s="127" t="s">
        <v>252</v>
      </c>
      <c r="D315" s="285" t="s">
        <v>1362</v>
      </c>
      <c r="E315" s="285" t="s">
        <v>1362</v>
      </c>
      <c r="F315" s="285" t="s">
        <v>1363</v>
      </c>
      <c r="G315" s="283" t="s">
        <v>982</v>
      </c>
      <c r="H315" s="283" t="s">
        <v>1109</v>
      </c>
      <c r="I315" s="286">
        <v>10</v>
      </c>
      <c r="J315" s="287">
        <v>2500</v>
      </c>
      <c r="K315" s="223">
        <f t="shared" si="20"/>
        <v>25000</v>
      </c>
      <c r="L315" s="223">
        <f t="shared" si="21"/>
        <v>28000.000000000004</v>
      </c>
    </row>
    <row r="316" spans="1:12" s="288" customFormat="1" ht="75.75" customHeight="1">
      <c r="A316" s="284"/>
      <c r="B316" s="283"/>
      <c r="C316" s="127" t="s">
        <v>252</v>
      </c>
      <c r="D316" s="285" t="s">
        <v>1364</v>
      </c>
      <c r="E316" s="285" t="s">
        <v>1364</v>
      </c>
      <c r="F316" s="285" t="s">
        <v>1365</v>
      </c>
      <c r="G316" s="283" t="s">
        <v>982</v>
      </c>
      <c r="H316" s="283" t="s">
        <v>1109</v>
      </c>
      <c r="I316" s="286">
        <v>10</v>
      </c>
      <c r="J316" s="287">
        <v>5000</v>
      </c>
      <c r="K316" s="223">
        <f t="shared" si="20"/>
        <v>50000</v>
      </c>
      <c r="L316" s="223">
        <f t="shared" si="21"/>
        <v>56000.000000000007</v>
      </c>
    </row>
    <row r="317" spans="1:12" s="288" customFormat="1" ht="75.75" customHeight="1">
      <c r="A317" s="284"/>
      <c r="B317" s="283"/>
      <c r="C317" s="127" t="s">
        <v>252</v>
      </c>
      <c r="D317" s="289" t="s">
        <v>1367</v>
      </c>
      <c r="E317" s="289" t="s">
        <v>1367</v>
      </c>
      <c r="F317" s="289" t="s">
        <v>1367</v>
      </c>
      <c r="G317" s="283"/>
      <c r="H317" s="283" t="s">
        <v>1198</v>
      </c>
      <c r="I317" s="286">
        <v>24</v>
      </c>
      <c r="J317" s="286">
        <v>685</v>
      </c>
      <c r="K317" s="286">
        <f>I317*J317</f>
        <v>16440</v>
      </c>
      <c r="L317" s="287">
        <f>I317*J317</f>
        <v>16440</v>
      </c>
    </row>
    <row r="318" spans="1:12" s="288" customFormat="1" ht="75.75" customHeight="1">
      <c r="A318" s="284"/>
      <c r="B318" s="283"/>
      <c r="C318" s="127" t="s">
        <v>252</v>
      </c>
      <c r="D318" s="289" t="s">
        <v>1368</v>
      </c>
      <c r="E318" s="289" t="s">
        <v>1368</v>
      </c>
      <c r="F318" s="289" t="s">
        <v>1368</v>
      </c>
      <c r="G318" s="283"/>
      <c r="H318" s="283" t="s">
        <v>1198</v>
      </c>
      <c r="I318" s="286">
        <v>30</v>
      </c>
      <c r="J318" s="286">
        <v>551</v>
      </c>
      <c r="K318" s="286">
        <f t="shared" ref="K318:K342" si="22">I318*J318</f>
        <v>16530</v>
      </c>
      <c r="L318" s="287">
        <f t="shared" ref="L318:L342" si="23">I318*J318</f>
        <v>16530</v>
      </c>
    </row>
    <row r="319" spans="1:12" s="288" customFormat="1" ht="75.75" customHeight="1">
      <c r="A319" s="284"/>
      <c r="B319" s="283"/>
      <c r="C319" s="127" t="s">
        <v>252</v>
      </c>
      <c r="D319" s="289" t="s">
        <v>1369</v>
      </c>
      <c r="E319" s="289" t="s">
        <v>1369</v>
      </c>
      <c r="F319" s="289" t="s">
        <v>1369</v>
      </c>
      <c r="G319" s="283"/>
      <c r="H319" s="283" t="s">
        <v>1198</v>
      </c>
      <c r="I319" s="286">
        <v>48</v>
      </c>
      <c r="J319" s="286">
        <v>330</v>
      </c>
      <c r="K319" s="286">
        <f t="shared" si="22"/>
        <v>15840</v>
      </c>
      <c r="L319" s="287">
        <f t="shared" si="23"/>
        <v>15840</v>
      </c>
    </row>
    <row r="320" spans="1:12" s="288" customFormat="1" ht="75.75" customHeight="1">
      <c r="A320" s="284"/>
      <c r="B320" s="283"/>
      <c r="C320" s="127" t="s">
        <v>252</v>
      </c>
      <c r="D320" s="289" t="s">
        <v>1370</v>
      </c>
      <c r="E320" s="289" t="s">
        <v>1370</v>
      </c>
      <c r="F320" s="289" t="s">
        <v>1370</v>
      </c>
      <c r="G320" s="283"/>
      <c r="H320" s="283" t="s">
        <v>1198</v>
      </c>
      <c r="I320" s="286">
        <v>48</v>
      </c>
      <c r="J320" s="286">
        <v>710</v>
      </c>
      <c r="K320" s="286">
        <f t="shared" si="22"/>
        <v>34080</v>
      </c>
      <c r="L320" s="287">
        <f t="shared" si="23"/>
        <v>34080</v>
      </c>
    </row>
    <row r="321" spans="1:12" s="288" customFormat="1" ht="75.75" customHeight="1">
      <c r="A321" s="284"/>
      <c r="B321" s="283"/>
      <c r="C321" s="127" t="s">
        <v>252</v>
      </c>
      <c r="D321" s="289" t="s">
        <v>1371</v>
      </c>
      <c r="E321" s="289" t="s">
        <v>1371</v>
      </c>
      <c r="F321" s="289" t="s">
        <v>1371</v>
      </c>
      <c r="G321" s="283"/>
      <c r="H321" s="283" t="s">
        <v>1198</v>
      </c>
      <c r="I321" s="286">
        <v>48</v>
      </c>
      <c r="J321" s="286">
        <v>370</v>
      </c>
      <c r="K321" s="286">
        <f t="shared" si="22"/>
        <v>17760</v>
      </c>
      <c r="L321" s="287">
        <f t="shared" si="23"/>
        <v>17760</v>
      </c>
    </row>
    <row r="322" spans="1:12" s="288" customFormat="1" ht="75.75" customHeight="1">
      <c r="A322" s="284"/>
      <c r="B322" s="283"/>
      <c r="C322" s="127" t="s">
        <v>252</v>
      </c>
      <c r="D322" s="289" t="s">
        <v>1372</v>
      </c>
      <c r="E322" s="289" t="s">
        <v>1372</v>
      </c>
      <c r="F322" s="289" t="s">
        <v>1372</v>
      </c>
      <c r="G322" s="283"/>
      <c r="H322" s="283" t="s">
        <v>1198</v>
      </c>
      <c r="I322" s="286">
        <v>48</v>
      </c>
      <c r="J322" s="286">
        <v>660</v>
      </c>
      <c r="K322" s="286">
        <f t="shared" si="22"/>
        <v>31680</v>
      </c>
      <c r="L322" s="287">
        <f t="shared" si="23"/>
        <v>31680</v>
      </c>
    </row>
    <row r="323" spans="1:12" s="288" customFormat="1" ht="75.75" customHeight="1">
      <c r="A323" s="284"/>
      <c r="B323" s="283"/>
      <c r="C323" s="127" t="s">
        <v>252</v>
      </c>
      <c r="D323" s="289" t="s">
        <v>1373</v>
      </c>
      <c r="E323" s="289" t="s">
        <v>1373</v>
      </c>
      <c r="F323" s="289" t="s">
        <v>1373</v>
      </c>
      <c r="G323" s="283"/>
      <c r="H323" s="283" t="s">
        <v>1198</v>
      </c>
      <c r="I323" s="286">
        <v>48</v>
      </c>
      <c r="J323" s="286">
        <v>380</v>
      </c>
      <c r="K323" s="286">
        <f t="shared" si="22"/>
        <v>18240</v>
      </c>
      <c r="L323" s="287">
        <f t="shared" si="23"/>
        <v>18240</v>
      </c>
    </row>
    <row r="324" spans="1:12" s="288" customFormat="1" ht="75.75" customHeight="1">
      <c r="A324" s="284"/>
      <c r="B324" s="283"/>
      <c r="C324" s="127" t="s">
        <v>252</v>
      </c>
      <c r="D324" s="289" t="s">
        <v>1374</v>
      </c>
      <c r="E324" s="289" t="s">
        <v>1374</v>
      </c>
      <c r="F324" s="289" t="s">
        <v>1374</v>
      </c>
      <c r="G324" s="283"/>
      <c r="H324" s="283" t="s">
        <v>1198</v>
      </c>
      <c r="I324" s="286">
        <v>48</v>
      </c>
      <c r="J324" s="286">
        <v>670</v>
      </c>
      <c r="K324" s="286">
        <f t="shared" si="22"/>
        <v>32160</v>
      </c>
      <c r="L324" s="287">
        <f t="shared" si="23"/>
        <v>32160</v>
      </c>
    </row>
    <row r="325" spans="1:12" s="288" customFormat="1" ht="75.75" customHeight="1">
      <c r="A325" s="284"/>
      <c r="B325" s="283"/>
      <c r="C325" s="127" t="s">
        <v>252</v>
      </c>
      <c r="D325" s="289" t="s">
        <v>1375</v>
      </c>
      <c r="E325" s="289" t="s">
        <v>1375</v>
      </c>
      <c r="F325" s="289" t="s">
        <v>1375</v>
      </c>
      <c r="G325" s="283"/>
      <c r="H325" s="283" t="s">
        <v>1198</v>
      </c>
      <c r="I325" s="286">
        <v>48</v>
      </c>
      <c r="J325" s="286">
        <v>335</v>
      </c>
      <c r="K325" s="286">
        <f t="shared" si="22"/>
        <v>16080</v>
      </c>
      <c r="L325" s="287">
        <f t="shared" si="23"/>
        <v>16080</v>
      </c>
    </row>
    <row r="326" spans="1:12" s="288" customFormat="1" ht="75.75" customHeight="1">
      <c r="A326" s="284"/>
      <c r="B326" s="283"/>
      <c r="C326" s="127" t="s">
        <v>252</v>
      </c>
      <c r="D326" s="289" t="s">
        <v>1376</v>
      </c>
      <c r="E326" s="289" t="s">
        <v>1376</v>
      </c>
      <c r="F326" s="289" t="s">
        <v>1376</v>
      </c>
      <c r="G326" s="283"/>
      <c r="H326" s="283" t="s">
        <v>1198</v>
      </c>
      <c r="I326" s="286">
        <v>552</v>
      </c>
      <c r="J326" s="286">
        <v>410</v>
      </c>
      <c r="K326" s="286">
        <f t="shared" si="22"/>
        <v>226320</v>
      </c>
      <c r="L326" s="287">
        <f t="shared" si="23"/>
        <v>226320</v>
      </c>
    </row>
    <row r="327" spans="1:12" s="288" customFormat="1" ht="75.75" customHeight="1">
      <c r="A327" s="284"/>
      <c r="B327" s="283"/>
      <c r="C327" s="127" t="s">
        <v>252</v>
      </c>
      <c r="D327" s="289" t="s">
        <v>1377</v>
      </c>
      <c r="E327" s="289" t="s">
        <v>1377</v>
      </c>
      <c r="F327" s="289" t="s">
        <v>1377</v>
      </c>
      <c r="G327" s="283"/>
      <c r="H327" s="283" t="s">
        <v>1198</v>
      </c>
      <c r="I327" s="286">
        <v>24</v>
      </c>
      <c r="J327" s="286">
        <v>1200</v>
      </c>
      <c r="K327" s="286">
        <f t="shared" si="22"/>
        <v>28800</v>
      </c>
      <c r="L327" s="287">
        <f t="shared" si="23"/>
        <v>28800</v>
      </c>
    </row>
    <row r="328" spans="1:12" s="288" customFormat="1" ht="75.75" customHeight="1">
      <c r="A328" s="284"/>
      <c r="B328" s="283"/>
      <c r="C328" s="127" t="s">
        <v>252</v>
      </c>
      <c r="D328" s="289" t="s">
        <v>1378</v>
      </c>
      <c r="E328" s="289" t="s">
        <v>1378</v>
      </c>
      <c r="F328" s="289" t="s">
        <v>1378</v>
      </c>
      <c r="G328" s="283"/>
      <c r="H328" s="283" t="s">
        <v>1198</v>
      </c>
      <c r="I328" s="286">
        <v>540</v>
      </c>
      <c r="J328" s="286">
        <v>515</v>
      </c>
      <c r="K328" s="286">
        <f t="shared" si="22"/>
        <v>278100</v>
      </c>
      <c r="L328" s="287">
        <f t="shared" si="23"/>
        <v>278100</v>
      </c>
    </row>
    <row r="329" spans="1:12" s="288" customFormat="1" ht="75.75" customHeight="1">
      <c r="A329" s="284"/>
      <c r="B329" s="283"/>
      <c r="C329" s="127" t="s">
        <v>252</v>
      </c>
      <c r="D329" s="290" t="s">
        <v>1379</v>
      </c>
      <c r="E329" s="290" t="s">
        <v>1379</v>
      </c>
      <c r="F329" s="290" t="s">
        <v>1379</v>
      </c>
      <c r="G329" s="283"/>
      <c r="H329" s="283" t="s">
        <v>1198</v>
      </c>
      <c r="I329" s="286">
        <v>288</v>
      </c>
      <c r="J329" s="286">
        <v>1700</v>
      </c>
      <c r="K329" s="286">
        <f t="shared" si="22"/>
        <v>489600</v>
      </c>
      <c r="L329" s="287">
        <f t="shared" si="23"/>
        <v>489600</v>
      </c>
    </row>
    <row r="330" spans="1:12" s="288" customFormat="1" ht="75.75" customHeight="1">
      <c r="A330" s="284"/>
      <c r="B330" s="283"/>
      <c r="C330" s="127" t="s">
        <v>252</v>
      </c>
      <c r="D330" s="289" t="s">
        <v>1380</v>
      </c>
      <c r="E330" s="289" t="s">
        <v>1380</v>
      </c>
      <c r="F330" s="289" t="s">
        <v>1380</v>
      </c>
      <c r="G330" s="283"/>
      <c r="H330" s="283" t="s">
        <v>1198</v>
      </c>
      <c r="I330" s="286">
        <v>288</v>
      </c>
      <c r="J330" s="286">
        <v>610</v>
      </c>
      <c r="K330" s="286">
        <f t="shared" si="22"/>
        <v>175680</v>
      </c>
      <c r="L330" s="287">
        <f t="shared" si="23"/>
        <v>175680</v>
      </c>
    </row>
    <row r="331" spans="1:12" s="288" customFormat="1" ht="75.75" customHeight="1">
      <c r="A331" s="284"/>
      <c r="B331" s="283"/>
      <c r="C331" s="127" t="s">
        <v>252</v>
      </c>
      <c r="D331" s="290" t="s">
        <v>1381</v>
      </c>
      <c r="E331" s="290" t="s">
        <v>1381</v>
      </c>
      <c r="F331" s="290" t="s">
        <v>1381</v>
      </c>
      <c r="G331" s="283"/>
      <c r="H331" s="283" t="s">
        <v>1198</v>
      </c>
      <c r="I331" s="286">
        <v>12</v>
      </c>
      <c r="J331" s="286">
        <v>400</v>
      </c>
      <c r="K331" s="286">
        <f t="shared" si="22"/>
        <v>4800</v>
      </c>
      <c r="L331" s="287">
        <f t="shared" si="23"/>
        <v>4800</v>
      </c>
    </row>
    <row r="332" spans="1:12" s="288" customFormat="1" ht="75.75" customHeight="1">
      <c r="A332" s="284"/>
      <c r="B332" s="283"/>
      <c r="C332" s="127" t="s">
        <v>252</v>
      </c>
      <c r="D332" s="290" t="s">
        <v>1382</v>
      </c>
      <c r="E332" s="290" t="s">
        <v>1382</v>
      </c>
      <c r="F332" s="290" t="s">
        <v>1382</v>
      </c>
      <c r="G332" s="283"/>
      <c r="H332" s="283" t="s">
        <v>1198</v>
      </c>
      <c r="I332" s="286">
        <v>12</v>
      </c>
      <c r="J332" s="286">
        <v>610</v>
      </c>
      <c r="K332" s="286">
        <f t="shared" si="22"/>
        <v>7320</v>
      </c>
      <c r="L332" s="287">
        <f t="shared" si="23"/>
        <v>7320</v>
      </c>
    </row>
    <row r="333" spans="1:12" s="288" customFormat="1" ht="75.75" customHeight="1">
      <c r="A333" s="284"/>
      <c r="B333" s="283"/>
      <c r="C333" s="127" t="s">
        <v>252</v>
      </c>
      <c r="D333" s="289" t="s">
        <v>1383</v>
      </c>
      <c r="E333" s="289" t="s">
        <v>1383</v>
      </c>
      <c r="F333" s="289" t="s">
        <v>1383</v>
      </c>
      <c r="G333" s="283"/>
      <c r="H333" s="283" t="s">
        <v>1198</v>
      </c>
      <c r="I333" s="286">
        <v>12</v>
      </c>
      <c r="J333" s="286">
        <v>330</v>
      </c>
      <c r="K333" s="286">
        <f t="shared" si="22"/>
        <v>3960</v>
      </c>
      <c r="L333" s="287">
        <f t="shared" si="23"/>
        <v>3960</v>
      </c>
    </row>
    <row r="334" spans="1:12" s="288" customFormat="1" ht="75.75" customHeight="1">
      <c r="A334" s="284"/>
      <c r="B334" s="283"/>
      <c r="C334" s="127" t="s">
        <v>252</v>
      </c>
      <c r="D334" s="290" t="s">
        <v>1384</v>
      </c>
      <c r="E334" s="290" t="s">
        <v>1384</v>
      </c>
      <c r="F334" s="290" t="s">
        <v>1384</v>
      </c>
      <c r="G334" s="283"/>
      <c r="H334" s="283" t="s">
        <v>1198</v>
      </c>
      <c r="I334" s="286">
        <v>20</v>
      </c>
      <c r="J334" s="286">
        <v>350</v>
      </c>
      <c r="K334" s="286">
        <f t="shared" si="22"/>
        <v>7000</v>
      </c>
      <c r="L334" s="287">
        <f t="shared" si="23"/>
        <v>7000</v>
      </c>
    </row>
    <row r="335" spans="1:12" s="288" customFormat="1" ht="75.75" customHeight="1">
      <c r="A335" s="284"/>
      <c r="B335" s="283"/>
      <c r="C335" s="127" t="s">
        <v>252</v>
      </c>
      <c r="D335" s="289" t="s">
        <v>1385</v>
      </c>
      <c r="E335" s="289" t="s">
        <v>1385</v>
      </c>
      <c r="F335" s="289" t="s">
        <v>1385</v>
      </c>
      <c r="G335" s="283"/>
      <c r="H335" s="283" t="s">
        <v>1198</v>
      </c>
      <c r="I335" s="286">
        <v>72</v>
      </c>
      <c r="J335" s="286">
        <v>1200</v>
      </c>
      <c r="K335" s="286">
        <f t="shared" si="22"/>
        <v>86400</v>
      </c>
      <c r="L335" s="287">
        <f t="shared" si="23"/>
        <v>86400</v>
      </c>
    </row>
    <row r="336" spans="1:12" s="288" customFormat="1" ht="75.75" customHeight="1">
      <c r="A336" s="284"/>
      <c r="B336" s="283"/>
      <c r="C336" s="127" t="s">
        <v>252</v>
      </c>
      <c r="D336" s="290" t="s">
        <v>1386</v>
      </c>
      <c r="E336" s="290" t="s">
        <v>1386</v>
      </c>
      <c r="F336" s="290" t="s">
        <v>1386</v>
      </c>
      <c r="G336" s="283"/>
      <c r="H336" s="283" t="s">
        <v>1198</v>
      </c>
      <c r="I336" s="286">
        <v>24</v>
      </c>
      <c r="J336" s="286">
        <v>490</v>
      </c>
      <c r="K336" s="286">
        <f t="shared" si="22"/>
        <v>11760</v>
      </c>
      <c r="L336" s="287">
        <f t="shared" si="23"/>
        <v>11760</v>
      </c>
    </row>
    <row r="337" spans="1:12" s="288" customFormat="1" ht="75.75" customHeight="1">
      <c r="A337" s="284"/>
      <c r="B337" s="283"/>
      <c r="C337" s="127" t="s">
        <v>252</v>
      </c>
      <c r="D337" s="291" t="s">
        <v>1387</v>
      </c>
      <c r="E337" s="291" t="s">
        <v>1387</v>
      </c>
      <c r="F337" s="291" t="s">
        <v>1387</v>
      </c>
      <c r="G337" s="283"/>
      <c r="H337" s="283" t="s">
        <v>1198</v>
      </c>
      <c r="I337" s="286">
        <v>96</v>
      </c>
      <c r="J337" s="286">
        <v>295</v>
      </c>
      <c r="K337" s="286">
        <f t="shared" si="22"/>
        <v>28320</v>
      </c>
      <c r="L337" s="287">
        <f t="shared" si="23"/>
        <v>28320</v>
      </c>
    </row>
    <row r="338" spans="1:12" s="288" customFormat="1" ht="75.75" customHeight="1">
      <c r="A338" s="284"/>
      <c r="B338" s="283"/>
      <c r="C338" s="127" t="s">
        <v>252</v>
      </c>
      <c r="D338" s="291" t="s">
        <v>1388</v>
      </c>
      <c r="E338" s="291" t="s">
        <v>1388</v>
      </c>
      <c r="F338" s="291" t="s">
        <v>1388</v>
      </c>
      <c r="G338" s="283"/>
      <c r="H338" s="283" t="s">
        <v>1198</v>
      </c>
      <c r="I338" s="286">
        <v>96</v>
      </c>
      <c r="J338" s="286">
        <v>365</v>
      </c>
      <c r="K338" s="286">
        <f t="shared" si="22"/>
        <v>35040</v>
      </c>
      <c r="L338" s="287">
        <f t="shared" si="23"/>
        <v>35040</v>
      </c>
    </row>
    <row r="339" spans="1:12" s="288" customFormat="1" ht="75.75" customHeight="1">
      <c r="A339" s="284"/>
      <c r="B339" s="283"/>
      <c r="C339" s="127" t="s">
        <v>252</v>
      </c>
      <c r="D339" s="291" t="s">
        <v>1389</v>
      </c>
      <c r="E339" s="291" t="s">
        <v>1389</v>
      </c>
      <c r="F339" s="291" t="s">
        <v>1389</v>
      </c>
      <c r="G339" s="283"/>
      <c r="H339" s="283" t="s">
        <v>1198</v>
      </c>
      <c r="I339" s="286">
        <v>48</v>
      </c>
      <c r="J339" s="286">
        <v>860</v>
      </c>
      <c r="K339" s="286">
        <f t="shared" si="22"/>
        <v>41280</v>
      </c>
      <c r="L339" s="287">
        <f t="shared" si="23"/>
        <v>41280</v>
      </c>
    </row>
    <row r="340" spans="1:12" s="288" customFormat="1" ht="75.75" customHeight="1">
      <c r="A340" s="284"/>
      <c r="B340" s="283"/>
      <c r="C340" s="127" t="s">
        <v>252</v>
      </c>
      <c r="D340" s="292" t="s">
        <v>1390</v>
      </c>
      <c r="E340" s="292" t="s">
        <v>1390</v>
      </c>
      <c r="F340" s="292" t="s">
        <v>1390</v>
      </c>
      <c r="G340" s="283"/>
      <c r="H340" s="283" t="s">
        <v>1198</v>
      </c>
      <c r="I340" s="286">
        <v>12</v>
      </c>
      <c r="J340" s="286">
        <v>400</v>
      </c>
      <c r="K340" s="286">
        <f t="shared" si="22"/>
        <v>4800</v>
      </c>
      <c r="L340" s="287">
        <f t="shared" si="23"/>
        <v>4800</v>
      </c>
    </row>
    <row r="341" spans="1:12" s="288" customFormat="1" ht="75.75" customHeight="1">
      <c r="A341" s="284"/>
      <c r="B341" s="283"/>
      <c r="C341" s="127" t="s">
        <v>252</v>
      </c>
      <c r="D341" s="293" t="s">
        <v>1391</v>
      </c>
      <c r="E341" s="293" t="s">
        <v>1391</v>
      </c>
      <c r="F341" s="293" t="s">
        <v>1391</v>
      </c>
      <c r="G341" s="283"/>
      <c r="H341" s="283" t="s">
        <v>1198</v>
      </c>
      <c r="I341" s="286">
        <v>60</v>
      </c>
      <c r="J341" s="286">
        <v>1000</v>
      </c>
      <c r="K341" s="286">
        <f t="shared" si="22"/>
        <v>60000</v>
      </c>
      <c r="L341" s="287">
        <f t="shared" si="23"/>
        <v>60000</v>
      </c>
    </row>
    <row r="342" spans="1:12" s="288" customFormat="1" ht="75.75" customHeight="1">
      <c r="A342" s="284"/>
      <c r="B342" s="283"/>
      <c r="C342" s="127" t="s">
        <v>252</v>
      </c>
      <c r="D342" s="294" t="s">
        <v>1392</v>
      </c>
      <c r="E342" s="294" t="s">
        <v>1392</v>
      </c>
      <c r="F342" s="294" t="s">
        <v>1392</v>
      </c>
      <c r="G342" s="283"/>
      <c r="H342" s="283" t="s">
        <v>1198</v>
      </c>
      <c r="I342" s="286">
        <v>60</v>
      </c>
      <c r="J342" s="286">
        <v>380</v>
      </c>
      <c r="K342" s="286">
        <f t="shared" si="22"/>
        <v>22800</v>
      </c>
      <c r="L342" s="287">
        <f t="shared" si="23"/>
        <v>22800</v>
      </c>
    </row>
    <row r="343" spans="1:12" s="288" customFormat="1" ht="75.75" customHeight="1">
      <c r="A343" s="284"/>
      <c r="B343" s="283"/>
      <c r="C343" s="127" t="s">
        <v>252</v>
      </c>
      <c r="D343" s="295" t="s">
        <v>1393</v>
      </c>
      <c r="E343" s="295" t="s">
        <v>1393</v>
      </c>
      <c r="F343" s="295" t="s">
        <v>1409</v>
      </c>
      <c r="G343" s="283"/>
      <c r="H343" s="283" t="s">
        <v>1184</v>
      </c>
      <c r="I343" s="286">
        <v>400</v>
      </c>
      <c r="J343" s="286">
        <v>3760</v>
      </c>
      <c r="K343" s="286">
        <f>I343*J343</f>
        <v>1504000</v>
      </c>
      <c r="L343" s="287">
        <f>I343*J343</f>
        <v>1504000</v>
      </c>
    </row>
    <row r="344" spans="1:12" s="288" customFormat="1" ht="75.75" customHeight="1">
      <c r="A344" s="284"/>
      <c r="B344" s="283"/>
      <c r="C344" s="127" t="s">
        <v>252</v>
      </c>
      <c r="D344" s="296" t="s">
        <v>1394</v>
      </c>
      <c r="E344" s="296" t="s">
        <v>1394</v>
      </c>
      <c r="F344" s="295" t="s">
        <v>1410</v>
      </c>
      <c r="G344" s="283"/>
      <c r="H344" s="283" t="s">
        <v>1184</v>
      </c>
      <c r="I344" s="286">
        <v>200</v>
      </c>
      <c r="J344" s="286">
        <v>2200</v>
      </c>
      <c r="K344" s="286">
        <f t="shared" ref="K344:K407" si="24">I344*J344</f>
        <v>440000</v>
      </c>
      <c r="L344" s="287">
        <f t="shared" ref="L344:L407" si="25">I344*J344</f>
        <v>440000</v>
      </c>
    </row>
    <row r="345" spans="1:12" s="288" customFormat="1" ht="75.75" customHeight="1">
      <c r="A345" s="284"/>
      <c r="B345" s="283"/>
      <c r="C345" s="127" t="s">
        <v>252</v>
      </c>
      <c r="D345" s="296" t="s">
        <v>1395</v>
      </c>
      <c r="E345" s="296" t="s">
        <v>1395</v>
      </c>
      <c r="F345" s="295" t="s">
        <v>1410</v>
      </c>
      <c r="G345" s="283"/>
      <c r="H345" s="283" t="s">
        <v>1184</v>
      </c>
      <c r="I345" s="286">
        <v>200</v>
      </c>
      <c r="J345" s="286">
        <v>2200</v>
      </c>
      <c r="K345" s="286">
        <f t="shared" si="24"/>
        <v>440000</v>
      </c>
      <c r="L345" s="287">
        <f t="shared" si="25"/>
        <v>440000</v>
      </c>
    </row>
    <row r="346" spans="1:12" s="288" customFormat="1" ht="75.75" customHeight="1">
      <c r="A346" s="284"/>
      <c r="B346" s="283"/>
      <c r="C346" s="127" t="s">
        <v>252</v>
      </c>
      <c r="D346" s="296" t="s">
        <v>1396</v>
      </c>
      <c r="E346" s="296" t="s">
        <v>1396</v>
      </c>
      <c r="F346" s="295" t="s">
        <v>1410</v>
      </c>
      <c r="G346" s="283"/>
      <c r="H346" s="283" t="s">
        <v>1184</v>
      </c>
      <c r="I346" s="286">
        <v>100</v>
      </c>
      <c r="J346" s="286">
        <v>2800</v>
      </c>
      <c r="K346" s="286">
        <f t="shared" si="24"/>
        <v>280000</v>
      </c>
      <c r="L346" s="287">
        <f t="shared" si="25"/>
        <v>280000</v>
      </c>
    </row>
    <row r="347" spans="1:12" s="288" customFormat="1" ht="75.75" customHeight="1">
      <c r="A347" s="284"/>
      <c r="B347" s="283"/>
      <c r="C347" s="127" t="s">
        <v>252</v>
      </c>
      <c r="D347" s="295" t="s">
        <v>1397</v>
      </c>
      <c r="E347" s="295" t="s">
        <v>1397</v>
      </c>
      <c r="F347" s="295" t="s">
        <v>1411</v>
      </c>
      <c r="G347" s="283"/>
      <c r="H347" s="283" t="s">
        <v>1184</v>
      </c>
      <c r="I347" s="286">
        <v>1</v>
      </c>
      <c r="J347" s="286">
        <v>300</v>
      </c>
      <c r="K347" s="286">
        <f t="shared" si="24"/>
        <v>300</v>
      </c>
      <c r="L347" s="287">
        <f t="shared" si="25"/>
        <v>300</v>
      </c>
    </row>
    <row r="348" spans="1:12" s="288" customFormat="1" ht="75.75" customHeight="1">
      <c r="A348" s="284"/>
      <c r="B348" s="283"/>
      <c r="C348" s="127" t="s">
        <v>252</v>
      </c>
      <c r="D348" s="296" t="s">
        <v>1398</v>
      </c>
      <c r="E348" s="296" t="s">
        <v>1398</v>
      </c>
      <c r="F348" s="296" t="s">
        <v>1412</v>
      </c>
      <c r="G348" s="283"/>
      <c r="H348" s="283" t="s">
        <v>1184</v>
      </c>
      <c r="I348" s="286">
        <v>200</v>
      </c>
      <c r="J348" s="286">
        <v>3000</v>
      </c>
      <c r="K348" s="286">
        <f t="shared" si="24"/>
        <v>600000</v>
      </c>
      <c r="L348" s="287">
        <f t="shared" si="25"/>
        <v>600000</v>
      </c>
    </row>
    <row r="349" spans="1:12" s="288" customFormat="1" ht="75.75" customHeight="1">
      <c r="A349" s="284"/>
      <c r="B349" s="283"/>
      <c r="C349" s="127" t="s">
        <v>252</v>
      </c>
      <c r="D349" s="297" t="s">
        <v>1399</v>
      </c>
      <c r="E349" s="297" t="s">
        <v>1399</v>
      </c>
      <c r="F349" s="296" t="s">
        <v>1413</v>
      </c>
      <c r="G349" s="283"/>
      <c r="H349" s="283" t="s">
        <v>1184</v>
      </c>
      <c r="I349" s="286">
        <v>48</v>
      </c>
      <c r="J349" s="286">
        <v>3200</v>
      </c>
      <c r="K349" s="286">
        <f t="shared" si="24"/>
        <v>153600</v>
      </c>
      <c r="L349" s="287">
        <f t="shared" si="25"/>
        <v>153600</v>
      </c>
    </row>
    <row r="350" spans="1:12" s="288" customFormat="1" ht="75.75" customHeight="1">
      <c r="A350" s="284"/>
      <c r="B350" s="283"/>
      <c r="C350" s="127" t="s">
        <v>252</v>
      </c>
      <c r="D350" s="297" t="s">
        <v>1400</v>
      </c>
      <c r="E350" s="297" t="s">
        <v>1400</v>
      </c>
      <c r="F350" s="296" t="s">
        <v>1414</v>
      </c>
      <c r="G350" s="283"/>
      <c r="H350" s="283" t="s">
        <v>1184</v>
      </c>
      <c r="I350" s="286">
        <v>72</v>
      </c>
      <c r="J350" s="286">
        <v>500</v>
      </c>
      <c r="K350" s="286">
        <f t="shared" si="24"/>
        <v>36000</v>
      </c>
      <c r="L350" s="287">
        <f t="shared" si="25"/>
        <v>36000</v>
      </c>
    </row>
    <row r="351" spans="1:12" s="288" customFormat="1" ht="75.75" customHeight="1">
      <c r="A351" s="284"/>
      <c r="B351" s="283"/>
      <c r="C351" s="127" t="s">
        <v>252</v>
      </c>
      <c r="D351" s="297" t="s">
        <v>1401</v>
      </c>
      <c r="E351" s="297" t="s">
        <v>1401</v>
      </c>
      <c r="F351" s="298" t="s">
        <v>1415</v>
      </c>
      <c r="G351" s="283"/>
      <c r="H351" s="283" t="s">
        <v>1184</v>
      </c>
      <c r="I351" s="286">
        <v>48</v>
      </c>
      <c r="J351" s="286">
        <v>2200</v>
      </c>
      <c r="K351" s="286">
        <f t="shared" si="24"/>
        <v>105600</v>
      </c>
      <c r="L351" s="287">
        <f t="shared" si="25"/>
        <v>105600</v>
      </c>
    </row>
    <row r="352" spans="1:12" s="288" customFormat="1" ht="75.75" customHeight="1">
      <c r="A352" s="284"/>
      <c r="B352" s="283"/>
      <c r="C352" s="127" t="s">
        <v>252</v>
      </c>
      <c r="D352" s="297" t="s">
        <v>1402</v>
      </c>
      <c r="E352" s="297" t="s">
        <v>1402</v>
      </c>
      <c r="F352" s="296" t="s">
        <v>1416</v>
      </c>
      <c r="G352" s="283"/>
      <c r="H352" s="283" t="s">
        <v>1184</v>
      </c>
      <c r="I352" s="286">
        <v>24</v>
      </c>
      <c r="J352" s="286">
        <v>100</v>
      </c>
      <c r="K352" s="286">
        <f t="shared" si="24"/>
        <v>2400</v>
      </c>
      <c r="L352" s="287">
        <f t="shared" si="25"/>
        <v>2400</v>
      </c>
    </row>
    <row r="353" spans="1:12" s="288" customFormat="1" ht="75.75" customHeight="1">
      <c r="A353" s="284"/>
      <c r="B353" s="283"/>
      <c r="C353" s="127" t="s">
        <v>252</v>
      </c>
      <c r="D353" s="298" t="s">
        <v>1403</v>
      </c>
      <c r="E353" s="298" t="s">
        <v>1403</v>
      </c>
      <c r="F353" s="299" t="s">
        <v>1417</v>
      </c>
      <c r="G353" s="283"/>
      <c r="H353" s="283" t="s">
        <v>1184</v>
      </c>
      <c r="I353" s="286">
        <v>100</v>
      </c>
      <c r="J353" s="286">
        <v>240</v>
      </c>
      <c r="K353" s="286">
        <f t="shared" si="24"/>
        <v>24000</v>
      </c>
      <c r="L353" s="287">
        <f t="shared" si="25"/>
        <v>24000</v>
      </c>
    </row>
    <row r="354" spans="1:12" s="288" customFormat="1" ht="75.75" customHeight="1">
      <c r="A354" s="284"/>
      <c r="B354" s="283"/>
      <c r="C354" s="127" t="s">
        <v>252</v>
      </c>
      <c r="D354" s="298" t="s">
        <v>1404</v>
      </c>
      <c r="E354" s="298" t="s">
        <v>1404</v>
      </c>
      <c r="F354" s="296" t="s">
        <v>1418</v>
      </c>
      <c r="G354" s="283"/>
      <c r="H354" s="283" t="s">
        <v>1184</v>
      </c>
      <c r="I354" s="286">
        <v>100</v>
      </c>
      <c r="J354" s="286">
        <v>600</v>
      </c>
      <c r="K354" s="286">
        <f t="shared" si="24"/>
        <v>60000</v>
      </c>
      <c r="L354" s="287">
        <f t="shared" si="25"/>
        <v>60000</v>
      </c>
    </row>
    <row r="355" spans="1:12" s="288" customFormat="1" ht="75.75" customHeight="1">
      <c r="A355" s="284"/>
      <c r="B355" s="283"/>
      <c r="C355" s="127" t="s">
        <v>252</v>
      </c>
      <c r="D355" s="300" t="s">
        <v>1405</v>
      </c>
      <c r="E355" s="300" t="s">
        <v>1405</v>
      </c>
      <c r="F355" s="296" t="s">
        <v>1419</v>
      </c>
      <c r="G355" s="283"/>
      <c r="H355" s="283" t="s">
        <v>1184</v>
      </c>
      <c r="I355" s="286">
        <v>100</v>
      </c>
      <c r="J355" s="286">
        <v>1700</v>
      </c>
      <c r="K355" s="286">
        <f t="shared" si="24"/>
        <v>170000</v>
      </c>
      <c r="L355" s="287">
        <f t="shared" si="25"/>
        <v>170000</v>
      </c>
    </row>
    <row r="356" spans="1:12" s="288" customFormat="1" ht="75.75" customHeight="1">
      <c r="A356" s="284"/>
      <c r="B356" s="283"/>
      <c r="C356" s="127" t="s">
        <v>252</v>
      </c>
      <c r="D356" s="300" t="s">
        <v>1406</v>
      </c>
      <c r="E356" s="300" t="s">
        <v>1406</v>
      </c>
      <c r="F356" s="296" t="s">
        <v>1420</v>
      </c>
      <c r="G356" s="283"/>
      <c r="H356" s="283" t="s">
        <v>1184</v>
      </c>
      <c r="I356" s="286">
        <v>100</v>
      </c>
      <c r="J356" s="286">
        <v>2100</v>
      </c>
      <c r="K356" s="286">
        <f t="shared" si="24"/>
        <v>210000</v>
      </c>
      <c r="L356" s="287">
        <f t="shared" si="25"/>
        <v>210000</v>
      </c>
    </row>
    <row r="357" spans="1:12" s="288" customFormat="1" ht="75.75" customHeight="1">
      <c r="A357" s="284"/>
      <c r="B357" s="283"/>
      <c r="C357" s="127" t="s">
        <v>252</v>
      </c>
      <c r="D357" s="300" t="s">
        <v>1407</v>
      </c>
      <c r="E357" s="300" t="s">
        <v>1407</v>
      </c>
      <c r="F357" s="296" t="s">
        <v>1421</v>
      </c>
      <c r="G357" s="283"/>
      <c r="H357" s="283" t="s">
        <v>1184</v>
      </c>
      <c r="I357" s="286">
        <v>12</v>
      </c>
      <c r="J357" s="286">
        <v>650</v>
      </c>
      <c r="K357" s="286">
        <f t="shared" si="24"/>
        <v>7800</v>
      </c>
      <c r="L357" s="287">
        <f t="shared" si="25"/>
        <v>7800</v>
      </c>
    </row>
    <row r="358" spans="1:12" s="288" customFormat="1" ht="75.75" customHeight="1">
      <c r="A358" s="284"/>
      <c r="B358" s="283"/>
      <c r="C358" s="127" t="s">
        <v>252</v>
      </c>
      <c r="D358" s="300" t="s">
        <v>1408</v>
      </c>
      <c r="E358" s="300" t="s">
        <v>1408</v>
      </c>
      <c r="F358" s="296" t="s">
        <v>1422</v>
      </c>
      <c r="G358" s="283"/>
      <c r="H358" s="283" t="s">
        <v>1184</v>
      </c>
      <c r="I358" s="286">
        <v>12</v>
      </c>
      <c r="J358" s="286">
        <v>510</v>
      </c>
      <c r="K358" s="286">
        <f t="shared" si="24"/>
        <v>6120</v>
      </c>
      <c r="L358" s="287">
        <f t="shared" si="25"/>
        <v>6120</v>
      </c>
    </row>
    <row r="359" spans="1:12" s="288" customFormat="1" ht="75.75" customHeight="1">
      <c r="A359" s="284"/>
      <c r="B359" s="283"/>
      <c r="C359" s="127" t="s">
        <v>252</v>
      </c>
      <c r="D359" s="301" t="s">
        <v>1423</v>
      </c>
      <c r="E359" s="301" t="s">
        <v>1423</v>
      </c>
      <c r="F359" s="285" t="s">
        <v>1456</v>
      </c>
      <c r="G359" s="283"/>
      <c r="H359" s="283" t="s">
        <v>1109</v>
      </c>
      <c r="I359" s="286">
        <v>15</v>
      </c>
      <c r="J359" s="286">
        <v>4750</v>
      </c>
      <c r="K359" s="286">
        <f t="shared" si="24"/>
        <v>71250</v>
      </c>
      <c r="L359" s="287">
        <f t="shared" si="25"/>
        <v>71250</v>
      </c>
    </row>
    <row r="360" spans="1:12" s="288" customFormat="1" ht="75.75" customHeight="1">
      <c r="A360" s="284"/>
      <c r="B360" s="283"/>
      <c r="C360" s="127" t="s">
        <v>252</v>
      </c>
      <c r="D360" s="301" t="s">
        <v>1424</v>
      </c>
      <c r="E360" s="301" t="s">
        <v>1424</v>
      </c>
      <c r="F360" s="285" t="s">
        <v>1456</v>
      </c>
      <c r="G360" s="283"/>
      <c r="H360" s="283" t="s">
        <v>1109</v>
      </c>
      <c r="I360" s="286">
        <v>15</v>
      </c>
      <c r="J360" s="286">
        <v>5625</v>
      </c>
      <c r="K360" s="286">
        <f t="shared" si="24"/>
        <v>84375</v>
      </c>
      <c r="L360" s="287">
        <f t="shared" si="25"/>
        <v>84375</v>
      </c>
    </row>
    <row r="361" spans="1:12" s="288" customFormat="1" ht="75.75" customHeight="1">
      <c r="A361" s="284"/>
      <c r="B361" s="283"/>
      <c r="C361" s="127" t="s">
        <v>252</v>
      </c>
      <c r="D361" s="301" t="s">
        <v>1425</v>
      </c>
      <c r="E361" s="301" t="s">
        <v>1425</v>
      </c>
      <c r="F361" s="285" t="s">
        <v>1456</v>
      </c>
      <c r="G361" s="283"/>
      <c r="H361" s="283" t="s">
        <v>1109</v>
      </c>
      <c r="I361" s="286">
        <v>15</v>
      </c>
      <c r="J361" s="286">
        <v>6325</v>
      </c>
      <c r="K361" s="286">
        <f t="shared" si="24"/>
        <v>94875</v>
      </c>
      <c r="L361" s="287">
        <f t="shared" si="25"/>
        <v>94875</v>
      </c>
    </row>
    <row r="362" spans="1:12" s="288" customFormat="1" ht="75.75" customHeight="1">
      <c r="A362" s="284"/>
      <c r="B362" s="283"/>
      <c r="C362" s="127" t="s">
        <v>252</v>
      </c>
      <c r="D362" s="301" t="s">
        <v>1426</v>
      </c>
      <c r="E362" s="301" t="s">
        <v>1426</v>
      </c>
      <c r="F362" s="285" t="s">
        <v>1456</v>
      </c>
      <c r="G362" s="283"/>
      <c r="H362" s="283" t="s">
        <v>1109</v>
      </c>
      <c r="I362" s="286">
        <v>15</v>
      </c>
      <c r="J362" s="286">
        <v>4750</v>
      </c>
      <c r="K362" s="286">
        <f t="shared" si="24"/>
        <v>71250</v>
      </c>
      <c r="L362" s="287">
        <f t="shared" si="25"/>
        <v>71250</v>
      </c>
    </row>
    <row r="363" spans="1:12" s="288" customFormat="1" ht="75.75" customHeight="1">
      <c r="A363" s="284"/>
      <c r="B363" s="283"/>
      <c r="C363" s="127" t="s">
        <v>252</v>
      </c>
      <c r="D363" s="301" t="s">
        <v>1427</v>
      </c>
      <c r="E363" s="301" t="s">
        <v>1427</v>
      </c>
      <c r="F363" s="285" t="s">
        <v>1456</v>
      </c>
      <c r="G363" s="283"/>
      <c r="H363" s="283" t="s">
        <v>1109</v>
      </c>
      <c r="I363" s="286">
        <v>15</v>
      </c>
      <c r="J363" s="286">
        <v>4750</v>
      </c>
      <c r="K363" s="286">
        <f t="shared" si="24"/>
        <v>71250</v>
      </c>
      <c r="L363" s="287">
        <f t="shared" si="25"/>
        <v>71250</v>
      </c>
    </row>
    <row r="364" spans="1:12" s="288" customFormat="1" ht="75.75" customHeight="1">
      <c r="A364" s="284"/>
      <c r="B364" s="283"/>
      <c r="C364" s="127" t="s">
        <v>252</v>
      </c>
      <c r="D364" s="301" t="s">
        <v>1428</v>
      </c>
      <c r="E364" s="301" t="s">
        <v>1428</v>
      </c>
      <c r="F364" s="285" t="s">
        <v>1456</v>
      </c>
      <c r="G364" s="283"/>
      <c r="H364" s="283" t="s">
        <v>1109</v>
      </c>
      <c r="I364" s="286">
        <v>15</v>
      </c>
      <c r="J364" s="286">
        <v>4200</v>
      </c>
      <c r="K364" s="286">
        <f t="shared" si="24"/>
        <v>63000</v>
      </c>
      <c r="L364" s="287">
        <f t="shared" si="25"/>
        <v>63000</v>
      </c>
    </row>
    <row r="365" spans="1:12" s="288" customFormat="1" ht="75.75" customHeight="1">
      <c r="A365" s="284"/>
      <c r="B365" s="283"/>
      <c r="C365" s="127" t="s">
        <v>252</v>
      </c>
      <c r="D365" s="301" t="s">
        <v>1429</v>
      </c>
      <c r="E365" s="301" t="s">
        <v>1429</v>
      </c>
      <c r="F365" s="285" t="s">
        <v>1456</v>
      </c>
      <c r="G365" s="283"/>
      <c r="H365" s="283" t="s">
        <v>1109</v>
      </c>
      <c r="I365" s="286">
        <v>15</v>
      </c>
      <c r="J365" s="286">
        <v>2450</v>
      </c>
      <c r="K365" s="286">
        <f t="shared" si="24"/>
        <v>36750</v>
      </c>
      <c r="L365" s="287">
        <f t="shared" si="25"/>
        <v>36750</v>
      </c>
    </row>
    <row r="366" spans="1:12" s="288" customFormat="1" ht="75.75" customHeight="1">
      <c r="A366" s="284"/>
      <c r="B366" s="283"/>
      <c r="C366" s="127" t="s">
        <v>252</v>
      </c>
      <c r="D366" s="301" t="s">
        <v>1430</v>
      </c>
      <c r="E366" s="301" t="s">
        <v>1430</v>
      </c>
      <c r="F366" s="285" t="s">
        <v>1456</v>
      </c>
      <c r="G366" s="283"/>
      <c r="H366" s="283" t="s">
        <v>1109</v>
      </c>
      <c r="I366" s="286">
        <v>15</v>
      </c>
      <c r="J366" s="286">
        <v>3000</v>
      </c>
      <c r="K366" s="286">
        <f t="shared" si="24"/>
        <v>45000</v>
      </c>
      <c r="L366" s="287">
        <f t="shared" si="25"/>
        <v>45000</v>
      </c>
    </row>
    <row r="367" spans="1:12" s="288" customFormat="1" ht="75.75" customHeight="1">
      <c r="A367" s="284"/>
      <c r="B367" s="283"/>
      <c r="C367" s="127" t="s">
        <v>252</v>
      </c>
      <c r="D367" s="301" t="s">
        <v>1431</v>
      </c>
      <c r="E367" s="301" t="s">
        <v>1431</v>
      </c>
      <c r="F367" s="285" t="s">
        <v>1456</v>
      </c>
      <c r="G367" s="283"/>
      <c r="H367" s="283" t="s">
        <v>1109</v>
      </c>
      <c r="I367" s="286">
        <v>15</v>
      </c>
      <c r="J367" s="286">
        <v>3750</v>
      </c>
      <c r="K367" s="286">
        <f t="shared" si="24"/>
        <v>56250</v>
      </c>
      <c r="L367" s="287">
        <f t="shared" si="25"/>
        <v>56250</v>
      </c>
    </row>
    <row r="368" spans="1:12" s="288" customFormat="1" ht="75.75" customHeight="1">
      <c r="A368" s="284"/>
      <c r="B368" s="283"/>
      <c r="C368" s="127" t="s">
        <v>252</v>
      </c>
      <c r="D368" s="301" t="s">
        <v>1432</v>
      </c>
      <c r="E368" s="301" t="s">
        <v>1432</v>
      </c>
      <c r="F368" s="285" t="s">
        <v>1456</v>
      </c>
      <c r="G368" s="283"/>
      <c r="H368" s="283" t="s">
        <v>1109</v>
      </c>
      <c r="I368" s="286">
        <v>15</v>
      </c>
      <c r="J368" s="286">
        <v>2475</v>
      </c>
      <c r="K368" s="286">
        <f t="shared" si="24"/>
        <v>37125</v>
      </c>
      <c r="L368" s="287">
        <f t="shared" si="25"/>
        <v>37125</v>
      </c>
    </row>
    <row r="369" spans="1:12" s="288" customFormat="1" ht="75.75" customHeight="1">
      <c r="A369" s="284"/>
      <c r="B369" s="283"/>
      <c r="C369" s="127" t="s">
        <v>252</v>
      </c>
      <c r="D369" s="301" t="s">
        <v>1433</v>
      </c>
      <c r="E369" s="301" t="s">
        <v>1433</v>
      </c>
      <c r="F369" s="285" t="s">
        <v>1456</v>
      </c>
      <c r="G369" s="283"/>
      <c r="H369" s="283" t="s">
        <v>1109</v>
      </c>
      <c r="I369" s="286">
        <v>15</v>
      </c>
      <c r="J369" s="286">
        <v>6000</v>
      </c>
      <c r="K369" s="286">
        <f t="shared" si="24"/>
        <v>90000</v>
      </c>
      <c r="L369" s="287">
        <f t="shared" si="25"/>
        <v>90000</v>
      </c>
    </row>
    <row r="370" spans="1:12" s="288" customFormat="1" ht="74.25" customHeight="1">
      <c r="A370" s="284">
        <v>266</v>
      </c>
      <c r="B370" s="283">
        <v>2</v>
      </c>
      <c r="C370" s="127" t="s">
        <v>252</v>
      </c>
      <c r="D370" s="301" t="s">
        <v>1434</v>
      </c>
      <c r="E370" s="301" t="s">
        <v>1434</v>
      </c>
      <c r="F370" s="285" t="s">
        <v>1456</v>
      </c>
      <c r="G370" s="283" t="s">
        <v>982</v>
      </c>
      <c r="H370" s="283" t="s">
        <v>1109</v>
      </c>
      <c r="I370" s="286">
        <v>15</v>
      </c>
      <c r="J370" s="286">
        <v>2875</v>
      </c>
      <c r="K370" s="286">
        <f t="shared" si="24"/>
        <v>43125</v>
      </c>
      <c r="L370" s="287">
        <f t="shared" si="25"/>
        <v>43125</v>
      </c>
    </row>
    <row r="371" spans="1:12" s="288" customFormat="1" ht="80.25" customHeight="1">
      <c r="A371" s="284">
        <v>267</v>
      </c>
      <c r="B371" s="283">
        <v>3</v>
      </c>
      <c r="C371" s="127" t="s">
        <v>252</v>
      </c>
      <c r="D371" s="301" t="s">
        <v>1435</v>
      </c>
      <c r="E371" s="301" t="s">
        <v>1435</v>
      </c>
      <c r="F371" s="285" t="s">
        <v>1456</v>
      </c>
      <c r="G371" s="283" t="s">
        <v>982</v>
      </c>
      <c r="H371" s="283" t="s">
        <v>1109</v>
      </c>
      <c r="I371" s="286">
        <v>20</v>
      </c>
      <c r="J371" s="286">
        <v>3750</v>
      </c>
      <c r="K371" s="286">
        <f t="shared" si="24"/>
        <v>75000</v>
      </c>
      <c r="L371" s="287">
        <f t="shared" si="25"/>
        <v>75000</v>
      </c>
    </row>
    <row r="372" spans="1:12" s="288" customFormat="1" ht="80.25" customHeight="1">
      <c r="A372" s="284">
        <v>268</v>
      </c>
      <c r="B372" s="283">
        <v>4</v>
      </c>
      <c r="C372" s="127" t="s">
        <v>252</v>
      </c>
      <c r="D372" s="301" t="s">
        <v>1436</v>
      </c>
      <c r="E372" s="301" t="s">
        <v>1436</v>
      </c>
      <c r="F372" s="285" t="s">
        <v>1456</v>
      </c>
      <c r="G372" s="283" t="s">
        <v>982</v>
      </c>
      <c r="H372" s="283" t="s">
        <v>1109</v>
      </c>
      <c r="I372" s="286">
        <v>6</v>
      </c>
      <c r="J372" s="286">
        <v>5500</v>
      </c>
      <c r="K372" s="286">
        <f t="shared" si="24"/>
        <v>33000</v>
      </c>
      <c r="L372" s="287">
        <f t="shared" si="25"/>
        <v>33000</v>
      </c>
    </row>
    <row r="373" spans="1:12" s="288" customFormat="1" ht="72.75" customHeight="1">
      <c r="A373" s="284">
        <v>269</v>
      </c>
      <c r="B373" s="283">
        <v>5</v>
      </c>
      <c r="C373" s="127" t="s">
        <v>252</v>
      </c>
      <c r="D373" s="301" t="s">
        <v>1437</v>
      </c>
      <c r="E373" s="301" t="s">
        <v>1437</v>
      </c>
      <c r="F373" s="285" t="s">
        <v>1456</v>
      </c>
      <c r="G373" s="283" t="s">
        <v>982</v>
      </c>
      <c r="H373" s="283" t="s">
        <v>1109</v>
      </c>
      <c r="I373" s="286">
        <v>6</v>
      </c>
      <c r="J373" s="286">
        <v>6375</v>
      </c>
      <c r="K373" s="286">
        <f t="shared" si="24"/>
        <v>38250</v>
      </c>
      <c r="L373" s="287">
        <f t="shared" si="25"/>
        <v>38250</v>
      </c>
    </row>
    <row r="374" spans="1:12" s="288" customFormat="1" ht="75.75" customHeight="1">
      <c r="A374" s="284">
        <v>270</v>
      </c>
      <c r="B374" s="283">
        <v>6</v>
      </c>
      <c r="C374" s="127" t="s">
        <v>252</v>
      </c>
      <c r="D374" s="301" t="s">
        <v>1438</v>
      </c>
      <c r="E374" s="301" t="s">
        <v>1438</v>
      </c>
      <c r="F374" s="285" t="s">
        <v>1456</v>
      </c>
      <c r="G374" s="283" t="s">
        <v>982</v>
      </c>
      <c r="H374" s="283" t="s">
        <v>1109</v>
      </c>
      <c r="I374" s="286">
        <v>5</v>
      </c>
      <c r="J374" s="286">
        <v>2950</v>
      </c>
      <c r="K374" s="286">
        <f t="shared" si="24"/>
        <v>14750</v>
      </c>
      <c r="L374" s="287">
        <f t="shared" si="25"/>
        <v>14750</v>
      </c>
    </row>
    <row r="375" spans="1:12" s="288" customFormat="1" ht="72.75" customHeight="1">
      <c r="A375" s="284">
        <v>271</v>
      </c>
      <c r="B375" s="283">
        <v>7</v>
      </c>
      <c r="C375" s="127" t="s">
        <v>252</v>
      </c>
      <c r="D375" s="301" t="s">
        <v>1439</v>
      </c>
      <c r="E375" s="301" t="s">
        <v>1439</v>
      </c>
      <c r="F375" s="285" t="s">
        <v>1456</v>
      </c>
      <c r="G375" s="283" t="s">
        <v>982</v>
      </c>
      <c r="H375" s="283" t="s">
        <v>1109</v>
      </c>
      <c r="I375" s="286">
        <v>5</v>
      </c>
      <c r="J375" s="286">
        <v>2950</v>
      </c>
      <c r="K375" s="286">
        <f t="shared" si="24"/>
        <v>14750</v>
      </c>
      <c r="L375" s="287">
        <f t="shared" si="25"/>
        <v>14750</v>
      </c>
    </row>
    <row r="376" spans="1:12" s="288" customFormat="1" ht="63.75" customHeight="1">
      <c r="A376" s="284">
        <v>272</v>
      </c>
      <c r="B376" s="283">
        <v>8</v>
      </c>
      <c r="C376" s="127" t="s">
        <v>252</v>
      </c>
      <c r="D376" s="301" t="s">
        <v>1440</v>
      </c>
      <c r="E376" s="301" t="s">
        <v>1440</v>
      </c>
      <c r="F376" s="285" t="s">
        <v>1456</v>
      </c>
      <c r="G376" s="283" t="s">
        <v>982</v>
      </c>
      <c r="H376" s="283" t="s">
        <v>1109</v>
      </c>
      <c r="I376" s="286">
        <v>5</v>
      </c>
      <c r="J376" s="286">
        <v>2950</v>
      </c>
      <c r="K376" s="286">
        <f t="shared" si="24"/>
        <v>14750</v>
      </c>
      <c r="L376" s="287">
        <f t="shared" si="25"/>
        <v>14750</v>
      </c>
    </row>
    <row r="377" spans="1:12" s="288" customFormat="1" ht="77.25" customHeight="1">
      <c r="A377" s="284">
        <v>273</v>
      </c>
      <c r="B377" s="283">
        <v>9</v>
      </c>
      <c r="C377" s="127" t="s">
        <v>252</v>
      </c>
      <c r="D377" s="301" t="s">
        <v>1441</v>
      </c>
      <c r="E377" s="301" t="s">
        <v>1441</v>
      </c>
      <c r="F377" s="285" t="s">
        <v>1456</v>
      </c>
      <c r="G377" s="283" t="s">
        <v>982</v>
      </c>
      <c r="H377" s="283" t="s">
        <v>1109</v>
      </c>
      <c r="I377" s="286">
        <v>5</v>
      </c>
      <c r="J377" s="286">
        <v>2875</v>
      </c>
      <c r="K377" s="286">
        <f t="shared" si="24"/>
        <v>14375</v>
      </c>
      <c r="L377" s="287">
        <f t="shared" si="25"/>
        <v>14375</v>
      </c>
    </row>
    <row r="378" spans="1:12" s="62" customFormat="1" ht="99.75" customHeight="1">
      <c r="A378" s="219">
        <v>274</v>
      </c>
      <c r="B378" s="220">
        <v>10</v>
      </c>
      <c r="C378" s="127" t="s">
        <v>252</v>
      </c>
      <c r="D378" s="301" t="s">
        <v>1442</v>
      </c>
      <c r="E378" s="301" t="s">
        <v>1442</v>
      </c>
      <c r="F378" s="302" t="s">
        <v>1456</v>
      </c>
      <c r="G378" s="220" t="s">
        <v>982</v>
      </c>
      <c r="H378" s="220" t="s">
        <v>1109</v>
      </c>
      <c r="I378" s="286">
        <v>5</v>
      </c>
      <c r="J378" s="286">
        <v>2875</v>
      </c>
      <c r="K378" s="286">
        <f t="shared" si="24"/>
        <v>14375</v>
      </c>
      <c r="L378" s="287">
        <f t="shared" si="25"/>
        <v>14375</v>
      </c>
    </row>
    <row r="379" spans="1:12" s="62" customFormat="1" ht="99.75" customHeight="1">
      <c r="A379" s="219">
        <v>275</v>
      </c>
      <c r="B379" s="220">
        <v>11</v>
      </c>
      <c r="C379" s="127" t="s">
        <v>252</v>
      </c>
      <c r="D379" s="301" t="s">
        <v>1443</v>
      </c>
      <c r="E379" s="301" t="s">
        <v>1443</v>
      </c>
      <c r="F379" s="191" t="s">
        <v>1456</v>
      </c>
      <c r="G379" s="220" t="s">
        <v>982</v>
      </c>
      <c r="H379" s="220" t="s">
        <v>1109</v>
      </c>
      <c r="I379" s="286">
        <v>5</v>
      </c>
      <c r="J379" s="286">
        <v>2875</v>
      </c>
      <c r="K379" s="286">
        <f t="shared" si="24"/>
        <v>14375</v>
      </c>
      <c r="L379" s="287">
        <f t="shared" si="25"/>
        <v>14375</v>
      </c>
    </row>
    <row r="380" spans="1:12" s="288" customFormat="1" ht="68.25" customHeight="1">
      <c r="A380" s="284">
        <v>276</v>
      </c>
      <c r="B380" s="283">
        <v>12</v>
      </c>
      <c r="C380" s="127" t="s">
        <v>252</v>
      </c>
      <c r="D380" s="301" t="s">
        <v>1444</v>
      </c>
      <c r="E380" s="301" t="s">
        <v>1444</v>
      </c>
      <c r="F380" s="285" t="s">
        <v>1456</v>
      </c>
      <c r="G380" s="283" t="s">
        <v>982</v>
      </c>
      <c r="H380" s="283" t="s">
        <v>1109</v>
      </c>
      <c r="I380" s="286">
        <v>5</v>
      </c>
      <c r="J380" s="286">
        <v>2875</v>
      </c>
      <c r="K380" s="286">
        <f t="shared" si="24"/>
        <v>14375</v>
      </c>
      <c r="L380" s="287">
        <f t="shared" si="25"/>
        <v>14375</v>
      </c>
    </row>
    <row r="381" spans="1:12" s="288" customFormat="1" ht="75.75" customHeight="1">
      <c r="A381" s="284">
        <v>277</v>
      </c>
      <c r="B381" s="283">
        <v>13</v>
      </c>
      <c r="C381" s="127" t="s">
        <v>252</v>
      </c>
      <c r="D381" s="301" t="s">
        <v>1445</v>
      </c>
      <c r="E381" s="301" t="s">
        <v>1445</v>
      </c>
      <c r="F381" s="303" t="s">
        <v>1456</v>
      </c>
      <c r="G381" s="283" t="s">
        <v>982</v>
      </c>
      <c r="H381" s="304" t="s">
        <v>1109</v>
      </c>
      <c r="I381" s="286">
        <v>5</v>
      </c>
      <c r="J381" s="286">
        <v>3750</v>
      </c>
      <c r="K381" s="286">
        <f t="shared" si="24"/>
        <v>18750</v>
      </c>
      <c r="L381" s="287">
        <f t="shared" si="25"/>
        <v>18750</v>
      </c>
    </row>
    <row r="382" spans="1:12" s="288" customFormat="1" ht="77.25" customHeight="1">
      <c r="A382" s="284">
        <v>278</v>
      </c>
      <c r="B382" s="283">
        <v>14</v>
      </c>
      <c r="C382" s="127" t="s">
        <v>252</v>
      </c>
      <c r="D382" s="301" t="s">
        <v>1446</v>
      </c>
      <c r="E382" s="301" t="s">
        <v>1446</v>
      </c>
      <c r="F382" s="285" t="s">
        <v>1456</v>
      </c>
      <c r="G382" s="283" t="s">
        <v>982</v>
      </c>
      <c r="H382" s="305" t="s">
        <v>1109</v>
      </c>
      <c r="I382" s="286">
        <v>5</v>
      </c>
      <c r="J382" s="286">
        <v>3750</v>
      </c>
      <c r="K382" s="286">
        <f t="shared" si="24"/>
        <v>18750</v>
      </c>
      <c r="L382" s="287">
        <f t="shared" si="25"/>
        <v>18750</v>
      </c>
    </row>
    <row r="383" spans="1:12" s="288" customFormat="1" ht="68.25" customHeight="1">
      <c r="A383" s="284">
        <v>279</v>
      </c>
      <c r="B383" s="283">
        <v>15</v>
      </c>
      <c r="C383" s="127" t="s">
        <v>252</v>
      </c>
      <c r="D383" s="298" t="s">
        <v>1447</v>
      </c>
      <c r="E383" s="298" t="s">
        <v>1447</v>
      </c>
      <c r="F383" s="285" t="s">
        <v>1456</v>
      </c>
      <c r="G383" s="283" t="s">
        <v>982</v>
      </c>
      <c r="H383" s="306" t="s">
        <v>1109</v>
      </c>
      <c r="I383" s="286">
        <v>5</v>
      </c>
      <c r="J383" s="286">
        <v>3750</v>
      </c>
      <c r="K383" s="286">
        <f t="shared" si="24"/>
        <v>18750</v>
      </c>
      <c r="L383" s="287">
        <f t="shared" si="25"/>
        <v>18750</v>
      </c>
    </row>
    <row r="384" spans="1:12" s="288" customFormat="1" ht="69.75" customHeight="1">
      <c r="A384" s="284">
        <v>280</v>
      </c>
      <c r="B384" s="283">
        <v>16</v>
      </c>
      <c r="C384" s="127" t="s">
        <v>252</v>
      </c>
      <c r="D384" s="298" t="s">
        <v>1448</v>
      </c>
      <c r="E384" s="298" t="s">
        <v>1448</v>
      </c>
      <c r="F384" s="285" t="s">
        <v>1456</v>
      </c>
      <c r="G384" s="283" t="s">
        <v>982</v>
      </c>
      <c r="H384" s="306" t="s">
        <v>1109</v>
      </c>
      <c r="I384" s="286">
        <v>5</v>
      </c>
      <c r="J384" s="286">
        <v>3750</v>
      </c>
      <c r="K384" s="286">
        <f t="shared" si="24"/>
        <v>18750</v>
      </c>
      <c r="L384" s="287">
        <f t="shared" si="25"/>
        <v>18750</v>
      </c>
    </row>
    <row r="385" spans="1:12" s="62" customFormat="1" ht="80.25" customHeight="1">
      <c r="A385" s="219">
        <v>281</v>
      </c>
      <c r="B385" s="220">
        <v>17</v>
      </c>
      <c r="C385" s="127" t="s">
        <v>252</v>
      </c>
      <c r="D385" s="298" t="s">
        <v>1449</v>
      </c>
      <c r="E385" s="298" t="s">
        <v>1449</v>
      </c>
      <c r="F385" s="126" t="s">
        <v>1456</v>
      </c>
      <c r="G385" s="220" t="s">
        <v>982</v>
      </c>
      <c r="H385" s="127" t="s">
        <v>1109</v>
      </c>
      <c r="I385" s="286">
        <v>5</v>
      </c>
      <c r="J385" s="286">
        <v>3750</v>
      </c>
      <c r="K385" s="286">
        <f t="shared" si="24"/>
        <v>18750</v>
      </c>
      <c r="L385" s="287">
        <f t="shared" si="25"/>
        <v>18750</v>
      </c>
    </row>
    <row r="386" spans="1:12" s="309" customFormat="1" ht="75.75" customHeight="1">
      <c r="A386" s="284">
        <v>282</v>
      </c>
      <c r="B386" s="283">
        <v>18</v>
      </c>
      <c r="C386" s="127" t="s">
        <v>252</v>
      </c>
      <c r="D386" s="307" t="s">
        <v>1450</v>
      </c>
      <c r="E386" s="307" t="s">
        <v>1450</v>
      </c>
      <c r="F386" s="285" t="s">
        <v>1456</v>
      </c>
      <c r="G386" s="283" t="s">
        <v>982</v>
      </c>
      <c r="H386" s="308" t="s">
        <v>1109</v>
      </c>
      <c r="I386" s="286">
        <v>12</v>
      </c>
      <c r="J386" s="286">
        <v>4875</v>
      </c>
      <c r="K386" s="286">
        <f t="shared" si="24"/>
        <v>58500</v>
      </c>
      <c r="L386" s="287">
        <f t="shared" si="25"/>
        <v>58500</v>
      </c>
    </row>
    <row r="387" spans="1:12" s="309" customFormat="1" ht="75.75" customHeight="1">
      <c r="A387" s="284">
        <v>283</v>
      </c>
      <c r="B387" s="283">
        <v>19</v>
      </c>
      <c r="C387" s="127" t="s">
        <v>252</v>
      </c>
      <c r="D387" s="307" t="s">
        <v>1451</v>
      </c>
      <c r="E387" s="307" t="s">
        <v>1451</v>
      </c>
      <c r="F387" s="285" t="s">
        <v>1456</v>
      </c>
      <c r="G387" s="283" t="s">
        <v>982</v>
      </c>
      <c r="H387" s="308" t="s">
        <v>1109</v>
      </c>
      <c r="I387" s="286">
        <v>12</v>
      </c>
      <c r="J387" s="286">
        <v>5125</v>
      </c>
      <c r="K387" s="286">
        <f t="shared" si="24"/>
        <v>61500</v>
      </c>
      <c r="L387" s="287">
        <f t="shared" si="25"/>
        <v>61500</v>
      </c>
    </row>
    <row r="388" spans="1:12" s="309" customFormat="1" ht="75.75" customHeight="1">
      <c r="A388" s="284">
        <v>284</v>
      </c>
      <c r="B388" s="283">
        <v>20</v>
      </c>
      <c r="C388" s="127" t="s">
        <v>252</v>
      </c>
      <c r="D388" s="307" t="s">
        <v>1452</v>
      </c>
      <c r="E388" s="307" t="s">
        <v>1452</v>
      </c>
      <c r="F388" s="285" t="s">
        <v>1456</v>
      </c>
      <c r="G388" s="283" t="s">
        <v>982</v>
      </c>
      <c r="H388" s="308" t="s">
        <v>1109</v>
      </c>
      <c r="I388" s="286">
        <v>10</v>
      </c>
      <c r="J388" s="286">
        <v>7625</v>
      </c>
      <c r="K388" s="286">
        <f t="shared" si="24"/>
        <v>76250</v>
      </c>
      <c r="L388" s="287">
        <f t="shared" si="25"/>
        <v>76250</v>
      </c>
    </row>
    <row r="389" spans="1:12" s="309" customFormat="1" ht="75.75" customHeight="1">
      <c r="A389" s="284">
        <v>285</v>
      </c>
      <c r="B389" s="283">
        <v>21</v>
      </c>
      <c r="C389" s="127" t="s">
        <v>252</v>
      </c>
      <c r="D389" s="307" t="s">
        <v>1453</v>
      </c>
      <c r="E389" s="307" t="s">
        <v>1453</v>
      </c>
      <c r="F389" s="285" t="s">
        <v>1456</v>
      </c>
      <c r="G389" s="283" t="s">
        <v>982</v>
      </c>
      <c r="H389" s="308" t="s">
        <v>1109</v>
      </c>
      <c r="I389" s="286">
        <v>20</v>
      </c>
      <c r="J389" s="286">
        <v>1950</v>
      </c>
      <c r="K389" s="286">
        <f t="shared" si="24"/>
        <v>39000</v>
      </c>
      <c r="L389" s="287">
        <f t="shared" si="25"/>
        <v>39000</v>
      </c>
    </row>
    <row r="390" spans="1:12" s="83" customFormat="1" ht="75.75" customHeight="1">
      <c r="A390" s="219">
        <v>286</v>
      </c>
      <c r="B390" s="220">
        <v>22</v>
      </c>
      <c r="C390" s="127" t="s">
        <v>252</v>
      </c>
      <c r="D390" s="307" t="s">
        <v>1454</v>
      </c>
      <c r="E390" s="307" t="s">
        <v>1454</v>
      </c>
      <c r="F390" s="126" t="s">
        <v>1456</v>
      </c>
      <c r="G390" s="220" t="s">
        <v>982</v>
      </c>
      <c r="H390" s="310" t="s">
        <v>1109</v>
      </c>
      <c r="I390" s="286">
        <v>20</v>
      </c>
      <c r="J390" s="286">
        <v>3000</v>
      </c>
      <c r="K390" s="286">
        <f t="shared" si="24"/>
        <v>60000</v>
      </c>
      <c r="L390" s="287">
        <f t="shared" si="25"/>
        <v>60000</v>
      </c>
    </row>
    <row r="391" spans="1:12" s="83" customFormat="1" ht="75.75" customHeight="1">
      <c r="A391" s="219">
        <v>287</v>
      </c>
      <c r="B391" s="220">
        <v>23</v>
      </c>
      <c r="C391" s="127" t="s">
        <v>252</v>
      </c>
      <c r="D391" s="307" t="s">
        <v>1455</v>
      </c>
      <c r="E391" s="307" t="s">
        <v>1455</v>
      </c>
      <c r="F391" s="126" t="s">
        <v>1456</v>
      </c>
      <c r="G391" s="220" t="s">
        <v>982</v>
      </c>
      <c r="H391" s="310" t="s">
        <v>1109</v>
      </c>
      <c r="I391" s="286">
        <v>20</v>
      </c>
      <c r="J391" s="286">
        <v>4250</v>
      </c>
      <c r="K391" s="286">
        <f t="shared" si="24"/>
        <v>85000</v>
      </c>
      <c r="L391" s="287">
        <f t="shared" si="25"/>
        <v>85000</v>
      </c>
    </row>
    <row r="392" spans="1:12" s="83" customFormat="1" ht="75.75" customHeight="1">
      <c r="A392" s="219">
        <v>288</v>
      </c>
      <c r="B392" s="220">
        <v>24</v>
      </c>
      <c r="C392" s="127" t="s">
        <v>252</v>
      </c>
      <c r="D392" s="126" t="s">
        <v>1457</v>
      </c>
      <c r="E392" s="126" t="s">
        <v>1457</v>
      </c>
      <c r="F392" s="126" t="s">
        <v>1458</v>
      </c>
      <c r="G392" s="220" t="s">
        <v>982</v>
      </c>
      <c r="H392" s="310" t="s">
        <v>1470</v>
      </c>
      <c r="I392" s="286">
        <v>36</v>
      </c>
      <c r="J392" s="286">
        <v>29634</v>
      </c>
      <c r="K392" s="286">
        <f t="shared" si="24"/>
        <v>1066824</v>
      </c>
      <c r="L392" s="287">
        <f t="shared" si="25"/>
        <v>1066824</v>
      </c>
    </row>
    <row r="393" spans="1:12" s="83" customFormat="1" ht="75.75" customHeight="1">
      <c r="A393" s="219">
        <v>289</v>
      </c>
      <c r="B393" s="220">
        <v>25</v>
      </c>
      <c r="C393" s="127" t="s">
        <v>252</v>
      </c>
      <c r="D393" s="126" t="s">
        <v>1459</v>
      </c>
      <c r="E393" s="126" t="s">
        <v>1459</v>
      </c>
      <c r="F393" s="126" t="s">
        <v>1460</v>
      </c>
      <c r="G393" s="220" t="s">
        <v>982</v>
      </c>
      <c r="H393" s="310" t="s">
        <v>1471</v>
      </c>
      <c r="I393" s="286">
        <v>12</v>
      </c>
      <c r="J393" s="286">
        <v>120000</v>
      </c>
      <c r="K393" s="286">
        <f t="shared" si="24"/>
        <v>1440000</v>
      </c>
      <c r="L393" s="287">
        <f t="shared" si="25"/>
        <v>1440000</v>
      </c>
    </row>
    <row r="394" spans="1:12" s="83" customFormat="1" ht="75.75" customHeight="1">
      <c r="A394" s="219">
        <v>290</v>
      </c>
      <c r="B394" s="220">
        <v>26</v>
      </c>
      <c r="C394" s="127" t="s">
        <v>252</v>
      </c>
      <c r="D394" s="126" t="s">
        <v>1461</v>
      </c>
      <c r="E394" s="126" t="s">
        <v>1461</v>
      </c>
      <c r="F394" s="126" t="s">
        <v>1462</v>
      </c>
      <c r="G394" s="220" t="s">
        <v>982</v>
      </c>
      <c r="H394" s="310" t="s">
        <v>1109</v>
      </c>
      <c r="I394" s="286">
        <v>20</v>
      </c>
      <c r="J394" s="286">
        <v>34056</v>
      </c>
      <c r="K394" s="286">
        <f t="shared" si="24"/>
        <v>681120</v>
      </c>
      <c r="L394" s="287">
        <f t="shared" si="25"/>
        <v>681120</v>
      </c>
    </row>
    <row r="395" spans="1:12" s="83" customFormat="1" ht="75.75" customHeight="1">
      <c r="A395" s="219">
        <v>291</v>
      </c>
      <c r="B395" s="220">
        <v>27</v>
      </c>
      <c r="C395" s="127" t="s">
        <v>252</v>
      </c>
      <c r="D395" s="126" t="s">
        <v>1463</v>
      </c>
      <c r="E395" s="126" t="s">
        <v>1463</v>
      </c>
      <c r="F395" s="126" t="s">
        <v>1463</v>
      </c>
      <c r="G395" s="220" t="s">
        <v>982</v>
      </c>
      <c r="H395" s="310" t="s">
        <v>1184</v>
      </c>
      <c r="I395" s="286">
        <v>10</v>
      </c>
      <c r="J395" s="286">
        <v>3650</v>
      </c>
      <c r="K395" s="286">
        <f t="shared" si="24"/>
        <v>36500</v>
      </c>
      <c r="L395" s="287">
        <f t="shared" si="25"/>
        <v>36500</v>
      </c>
    </row>
    <row r="396" spans="1:12" s="83" customFormat="1" ht="75.75" customHeight="1">
      <c r="A396" s="219">
        <v>292</v>
      </c>
      <c r="B396" s="220">
        <v>28</v>
      </c>
      <c r="C396" s="127" t="s">
        <v>252</v>
      </c>
      <c r="D396" s="126" t="s">
        <v>1464</v>
      </c>
      <c r="E396" s="126" t="s">
        <v>1464</v>
      </c>
      <c r="F396" s="126" t="s">
        <v>1465</v>
      </c>
      <c r="G396" s="220" t="s">
        <v>982</v>
      </c>
      <c r="H396" s="310" t="s">
        <v>1198</v>
      </c>
      <c r="I396" s="286">
        <v>5</v>
      </c>
      <c r="J396" s="286">
        <v>19000</v>
      </c>
      <c r="K396" s="286">
        <f t="shared" si="24"/>
        <v>95000</v>
      </c>
      <c r="L396" s="287">
        <f t="shared" si="25"/>
        <v>95000</v>
      </c>
    </row>
    <row r="397" spans="1:12" s="83" customFormat="1" ht="75.75" customHeight="1">
      <c r="A397" s="219">
        <v>293</v>
      </c>
      <c r="B397" s="220">
        <v>29</v>
      </c>
      <c r="C397" s="127" t="s">
        <v>252</v>
      </c>
      <c r="D397" s="126" t="s">
        <v>1466</v>
      </c>
      <c r="E397" s="126" t="s">
        <v>1466</v>
      </c>
      <c r="F397" s="126" t="s">
        <v>1467</v>
      </c>
      <c r="G397" s="220" t="s">
        <v>982</v>
      </c>
      <c r="H397" s="310" t="s">
        <v>1472</v>
      </c>
      <c r="I397" s="286">
        <v>20</v>
      </c>
      <c r="J397" s="286">
        <v>3030</v>
      </c>
      <c r="K397" s="286">
        <f t="shared" si="24"/>
        <v>60600</v>
      </c>
      <c r="L397" s="287">
        <f t="shared" si="25"/>
        <v>60600</v>
      </c>
    </row>
    <row r="398" spans="1:12" s="83" customFormat="1" ht="75.75" customHeight="1">
      <c r="A398" s="219">
        <v>294</v>
      </c>
      <c r="B398" s="220">
        <v>30</v>
      </c>
      <c r="C398" s="127" t="s">
        <v>252</v>
      </c>
      <c r="D398" s="126" t="s">
        <v>1468</v>
      </c>
      <c r="E398" s="126" t="s">
        <v>1468</v>
      </c>
      <c r="F398" s="126" t="s">
        <v>1469</v>
      </c>
      <c r="G398" s="220" t="s">
        <v>982</v>
      </c>
      <c r="H398" s="310" t="s">
        <v>1109</v>
      </c>
      <c r="I398" s="286">
        <v>140</v>
      </c>
      <c r="J398" s="286">
        <v>396</v>
      </c>
      <c r="K398" s="286">
        <f t="shared" si="24"/>
        <v>55440</v>
      </c>
      <c r="L398" s="287">
        <f t="shared" si="25"/>
        <v>55440</v>
      </c>
    </row>
    <row r="399" spans="1:12" s="83" customFormat="1" ht="75.75" customHeight="1">
      <c r="A399" s="219">
        <v>295</v>
      </c>
      <c r="B399" s="220">
        <v>31</v>
      </c>
      <c r="C399" s="127" t="s">
        <v>252</v>
      </c>
      <c r="D399" s="126" t="s">
        <v>1473</v>
      </c>
      <c r="E399" s="126" t="s">
        <v>1473</v>
      </c>
      <c r="F399" s="126" t="s">
        <v>1474</v>
      </c>
      <c r="G399" s="220" t="s">
        <v>982</v>
      </c>
      <c r="H399" s="310" t="s">
        <v>1184</v>
      </c>
      <c r="I399" s="286">
        <v>120</v>
      </c>
      <c r="J399" s="286">
        <v>43800</v>
      </c>
      <c r="K399" s="286">
        <f t="shared" si="24"/>
        <v>5256000</v>
      </c>
      <c r="L399" s="287">
        <f t="shared" si="25"/>
        <v>5256000</v>
      </c>
    </row>
    <row r="400" spans="1:12" s="83" customFormat="1" ht="75.75" customHeight="1">
      <c r="A400" s="219">
        <v>296</v>
      </c>
      <c r="B400" s="220">
        <v>32</v>
      </c>
      <c r="C400" s="127" t="s">
        <v>252</v>
      </c>
      <c r="D400" s="126" t="s">
        <v>1475</v>
      </c>
      <c r="E400" s="126" t="s">
        <v>1475</v>
      </c>
      <c r="F400" s="126" t="s">
        <v>1476</v>
      </c>
      <c r="G400" s="220" t="s">
        <v>982</v>
      </c>
      <c r="H400" s="310" t="s">
        <v>1109</v>
      </c>
      <c r="I400" s="286">
        <v>140</v>
      </c>
      <c r="J400" s="286">
        <v>1050</v>
      </c>
      <c r="K400" s="286">
        <f t="shared" si="24"/>
        <v>147000</v>
      </c>
      <c r="L400" s="287">
        <f t="shared" si="25"/>
        <v>147000</v>
      </c>
    </row>
    <row r="401" spans="1:12" s="83" customFormat="1" ht="87.75" customHeight="1">
      <c r="A401" s="219">
        <v>297</v>
      </c>
      <c r="B401" s="220">
        <v>33</v>
      </c>
      <c r="C401" s="127" t="s">
        <v>252</v>
      </c>
      <c r="D401" s="126" t="s">
        <v>1477</v>
      </c>
      <c r="E401" s="126" t="s">
        <v>1477</v>
      </c>
      <c r="F401" s="194" t="s">
        <v>1478</v>
      </c>
      <c r="G401" s="220" t="s">
        <v>982</v>
      </c>
      <c r="H401" s="311" t="s">
        <v>1511</v>
      </c>
      <c r="I401" s="286">
        <v>1</v>
      </c>
      <c r="J401" s="286">
        <v>150000</v>
      </c>
      <c r="K401" s="286">
        <f t="shared" si="24"/>
        <v>150000</v>
      </c>
      <c r="L401" s="287">
        <f t="shared" si="25"/>
        <v>150000</v>
      </c>
    </row>
    <row r="402" spans="1:12" s="83" customFormat="1" ht="66.75" customHeight="1">
      <c r="A402" s="219">
        <v>298</v>
      </c>
      <c r="B402" s="220">
        <v>34</v>
      </c>
      <c r="C402" s="127" t="s">
        <v>252</v>
      </c>
      <c r="D402" s="126" t="s">
        <v>1479</v>
      </c>
      <c r="E402" s="126" t="s">
        <v>1479</v>
      </c>
      <c r="F402" s="194" t="s">
        <v>1480</v>
      </c>
      <c r="G402" s="220" t="s">
        <v>982</v>
      </c>
      <c r="H402" s="197" t="s">
        <v>1184</v>
      </c>
      <c r="I402" s="286">
        <v>55</v>
      </c>
      <c r="J402" s="286">
        <v>220000</v>
      </c>
      <c r="K402" s="286">
        <f t="shared" si="24"/>
        <v>12100000</v>
      </c>
      <c r="L402" s="287">
        <f t="shared" si="25"/>
        <v>12100000</v>
      </c>
    </row>
    <row r="403" spans="1:12" s="83" customFormat="1" ht="66.75" customHeight="1">
      <c r="A403" s="219">
        <v>299</v>
      </c>
      <c r="B403" s="220">
        <v>35</v>
      </c>
      <c r="C403" s="127" t="s">
        <v>252</v>
      </c>
      <c r="D403" s="126" t="s">
        <v>1481</v>
      </c>
      <c r="E403" s="126" t="s">
        <v>1481</v>
      </c>
      <c r="F403" s="194" t="s">
        <v>1482</v>
      </c>
      <c r="G403" s="220" t="s">
        <v>982</v>
      </c>
      <c r="H403" s="197" t="s">
        <v>1184</v>
      </c>
      <c r="I403" s="286">
        <v>8</v>
      </c>
      <c r="J403" s="286">
        <v>43527</v>
      </c>
      <c r="K403" s="286">
        <f t="shared" si="24"/>
        <v>348216</v>
      </c>
      <c r="L403" s="287">
        <f t="shared" si="25"/>
        <v>348216</v>
      </c>
    </row>
    <row r="404" spans="1:12" s="83" customFormat="1" ht="66.75" customHeight="1">
      <c r="A404" s="219">
        <v>300</v>
      </c>
      <c r="B404" s="220">
        <v>36</v>
      </c>
      <c r="C404" s="127" t="s">
        <v>252</v>
      </c>
      <c r="D404" s="126" t="s">
        <v>1483</v>
      </c>
      <c r="E404" s="126" t="s">
        <v>1483</v>
      </c>
      <c r="F404" s="194" t="s">
        <v>1484</v>
      </c>
      <c r="G404" s="220" t="s">
        <v>982</v>
      </c>
      <c r="H404" s="197" t="s">
        <v>1184</v>
      </c>
      <c r="I404" s="286">
        <v>8</v>
      </c>
      <c r="J404" s="286">
        <v>43780</v>
      </c>
      <c r="K404" s="286">
        <f t="shared" si="24"/>
        <v>350240</v>
      </c>
      <c r="L404" s="287">
        <f t="shared" si="25"/>
        <v>350240</v>
      </c>
    </row>
    <row r="405" spans="1:12" s="83" customFormat="1" ht="66.75" customHeight="1">
      <c r="A405" s="219">
        <v>301</v>
      </c>
      <c r="B405" s="220">
        <v>37</v>
      </c>
      <c r="C405" s="127" t="s">
        <v>252</v>
      </c>
      <c r="D405" s="126" t="s">
        <v>1485</v>
      </c>
      <c r="E405" s="126" t="s">
        <v>1485</v>
      </c>
      <c r="F405" s="194" t="s">
        <v>1486</v>
      </c>
      <c r="G405" s="220" t="s">
        <v>982</v>
      </c>
      <c r="H405" s="197" t="s">
        <v>1184</v>
      </c>
      <c r="I405" s="286">
        <v>60</v>
      </c>
      <c r="J405" s="286">
        <v>31282</v>
      </c>
      <c r="K405" s="286">
        <f t="shared" si="24"/>
        <v>1876920</v>
      </c>
      <c r="L405" s="287">
        <f t="shared" si="25"/>
        <v>1876920</v>
      </c>
    </row>
    <row r="406" spans="1:12" s="83" customFormat="1" ht="66.75" customHeight="1">
      <c r="A406" s="219">
        <v>302</v>
      </c>
      <c r="B406" s="220">
        <v>38</v>
      </c>
      <c r="C406" s="127" t="s">
        <v>252</v>
      </c>
      <c r="D406" s="126" t="s">
        <v>1487</v>
      </c>
      <c r="E406" s="126" t="s">
        <v>1487</v>
      </c>
      <c r="F406" s="194" t="s">
        <v>1488</v>
      </c>
      <c r="G406" s="220" t="s">
        <v>982</v>
      </c>
      <c r="H406" s="197" t="s">
        <v>1184</v>
      </c>
      <c r="I406" s="286">
        <v>12</v>
      </c>
      <c r="J406" s="286">
        <v>65025</v>
      </c>
      <c r="K406" s="286">
        <f t="shared" si="24"/>
        <v>780300</v>
      </c>
      <c r="L406" s="287">
        <f t="shared" si="25"/>
        <v>780300</v>
      </c>
    </row>
    <row r="407" spans="1:12" s="83" customFormat="1" ht="66.75" customHeight="1">
      <c r="A407" s="219">
        <v>303</v>
      </c>
      <c r="B407" s="220">
        <v>39</v>
      </c>
      <c r="C407" s="127" t="s">
        <v>252</v>
      </c>
      <c r="D407" s="126" t="s">
        <v>1489</v>
      </c>
      <c r="E407" s="126" t="s">
        <v>1489</v>
      </c>
      <c r="F407" s="194" t="s">
        <v>1490</v>
      </c>
      <c r="G407" s="220" t="s">
        <v>982</v>
      </c>
      <c r="H407" s="197" t="s">
        <v>1184</v>
      </c>
      <c r="I407" s="286">
        <v>24</v>
      </c>
      <c r="J407" s="286">
        <v>65565</v>
      </c>
      <c r="K407" s="286">
        <f t="shared" si="24"/>
        <v>1573560</v>
      </c>
      <c r="L407" s="287">
        <f t="shared" si="25"/>
        <v>1573560</v>
      </c>
    </row>
    <row r="408" spans="1:12" s="83" customFormat="1" ht="66.75" customHeight="1">
      <c r="A408" s="219">
        <v>304</v>
      </c>
      <c r="B408" s="220">
        <v>40</v>
      </c>
      <c r="C408" s="127" t="s">
        <v>252</v>
      </c>
      <c r="D408" s="126" t="s">
        <v>1491</v>
      </c>
      <c r="E408" s="126" t="s">
        <v>1491</v>
      </c>
      <c r="F408" s="194" t="s">
        <v>1492</v>
      </c>
      <c r="G408" s="220" t="s">
        <v>982</v>
      </c>
      <c r="H408" s="197" t="s">
        <v>1184</v>
      </c>
      <c r="I408" s="286">
        <v>12</v>
      </c>
      <c r="J408" s="286">
        <v>107551</v>
      </c>
      <c r="K408" s="286">
        <f t="shared" ref="K408:K417" si="26">I408*J408</f>
        <v>1290612</v>
      </c>
      <c r="L408" s="287">
        <f t="shared" ref="L408:L417" si="27">I408*J408</f>
        <v>1290612</v>
      </c>
    </row>
    <row r="409" spans="1:12" s="83" customFormat="1" ht="66.75" customHeight="1">
      <c r="A409" s="219">
        <v>305</v>
      </c>
      <c r="B409" s="220">
        <v>41</v>
      </c>
      <c r="C409" s="127" t="s">
        <v>252</v>
      </c>
      <c r="D409" s="126" t="s">
        <v>1493</v>
      </c>
      <c r="E409" s="126" t="s">
        <v>1493</v>
      </c>
      <c r="F409" s="194" t="s">
        <v>1494</v>
      </c>
      <c r="G409" s="220" t="s">
        <v>982</v>
      </c>
      <c r="H409" s="197" t="s">
        <v>1471</v>
      </c>
      <c r="I409" s="286">
        <v>45</v>
      </c>
      <c r="J409" s="286">
        <v>28750</v>
      </c>
      <c r="K409" s="286">
        <f t="shared" si="26"/>
        <v>1293750</v>
      </c>
      <c r="L409" s="287">
        <f t="shared" si="27"/>
        <v>1293750</v>
      </c>
    </row>
    <row r="410" spans="1:12" s="83" customFormat="1" ht="93" customHeight="1">
      <c r="A410" s="219">
        <v>306</v>
      </c>
      <c r="B410" s="220">
        <v>42</v>
      </c>
      <c r="C410" s="127" t="s">
        <v>252</v>
      </c>
      <c r="D410" s="126" t="s">
        <v>1495</v>
      </c>
      <c r="E410" s="126" t="s">
        <v>1495</v>
      </c>
      <c r="F410" s="194" t="s">
        <v>1496</v>
      </c>
      <c r="G410" s="220" t="s">
        <v>982</v>
      </c>
      <c r="H410" s="197" t="s">
        <v>1184</v>
      </c>
      <c r="I410" s="286">
        <v>12</v>
      </c>
      <c r="J410" s="286">
        <v>24200</v>
      </c>
      <c r="K410" s="286">
        <f t="shared" si="26"/>
        <v>290400</v>
      </c>
      <c r="L410" s="287">
        <f t="shared" si="27"/>
        <v>290400</v>
      </c>
    </row>
    <row r="411" spans="1:12" s="83" customFormat="1" ht="86.25" customHeight="1">
      <c r="A411" s="219">
        <v>307</v>
      </c>
      <c r="B411" s="220">
        <v>43</v>
      </c>
      <c r="C411" s="127" t="s">
        <v>252</v>
      </c>
      <c r="D411" s="126" t="s">
        <v>1497</v>
      </c>
      <c r="E411" s="126" t="s">
        <v>1497</v>
      </c>
      <c r="F411" s="194" t="s">
        <v>1498</v>
      </c>
      <c r="G411" s="220" t="s">
        <v>982</v>
      </c>
      <c r="H411" s="197" t="s">
        <v>1184</v>
      </c>
      <c r="I411" s="286">
        <v>20</v>
      </c>
      <c r="J411" s="286">
        <v>63000</v>
      </c>
      <c r="K411" s="286">
        <f t="shared" si="26"/>
        <v>1260000</v>
      </c>
      <c r="L411" s="287">
        <f t="shared" si="27"/>
        <v>1260000</v>
      </c>
    </row>
    <row r="412" spans="1:12" s="83" customFormat="1" ht="102" customHeight="1">
      <c r="A412" s="219">
        <v>308</v>
      </c>
      <c r="B412" s="220">
        <v>44</v>
      </c>
      <c r="C412" s="127" t="s">
        <v>252</v>
      </c>
      <c r="D412" s="126" t="s">
        <v>1499</v>
      </c>
      <c r="E412" s="126" t="s">
        <v>1499</v>
      </c>
      <c r="F412" s="194" t="s">
        <v>1500</v>
      </c>
      <c r="G412" s="220" t="s">
        <v>982</v>
      </c>
      <c r="H412" s="197" t="s">
        <v>1184</v>
      </c>
      <c r="I412" s="286">
        <v>20</v>
      </c>
      <c r="J412" s="286">
        <v>24000</v>
      </c>
      <c r="K412" s="286">
        <f t="shared" si="26"/>
        <v>480000</v>
      </c>
      <c r="L412" s="287">
        <f t="shared" si="27"/>
        <v>480000</v>
      </c>
    </row>
    <row r="413" spans="1:12" s="83" customFormat="1" ht="66.75" customHeight="1">
      <c r="A413" s="219">
        <v>309</v>
      </c>
      <c r="B413" s="220">
        <v>45</v>
      </c>
      <c r="C413" s="127" t="s">
        <v>252</v>
      </c>
      <c r="D413" s="126" t="s">
        <v>1501</v>
      </c>
      <c r="E413" s="126" t="s">
        <v>1501</v>
      </c>
      <c r="F413" s="194" t="s">
        <v>1502</v>
      </c>
      <c r="G413" s="220" t="s">
        <v>982</v>
      </c>
      <c r="H413" s="197" t="s">
        <v>1184</v>
      </c>
      <c r="I413" s="286">
        <v>12</v>
      </c>
      <c r="J413" s="286">
        <v>35000</v>
      </c>
      <c r="K413" s="286">
        <f t="shared" si="26"/>
        <v>420000</v>
      </c>
      <c r="L413" s="287">
        <f t="shared" si="27"/>
        <v>420000</v>
      </c>
    </row>
    <row r="414" spans="1:12" s="83" customFormat="1" ht="66.75" customHeight="1">
      <c r="A414" s="219">
        <v>310</v>
      </c>
      <c r="B414" s="220">
        <v>46</v>
      </c>
      <c r="C414" s="127" t="s">
        <v>252</v>
      </c>
      <c r="D414" s="126" t="s">
        <v>1503</v>
      </c>
      <c r="E414" s="126" t="s">
        <v>1503</v>
      </c>
      <c r="F414" s="194" t="s">
        <v>1504</v>
      </c>
      <c r="G414" s="220" t="s">
        <v>982</v>
      </c>
      <c r="H414" s="197" t="s">
        <v>1184</v>
      </c>
      <c r="I414" s="286">
        <v>5</v>
      </c>
      <c r="J414" s="286">
        <v>35989</v>
      </c>
      <c r="K414" s="286">
        <f t="shared" si="26"/>
        <v>179945</v>
      </c>
      <c r="L414" s="287">
        <f t="shared" si="27"/>
        <v>179945</v>
      </c>
    </row>
    <row r="415" spans="1:12" s="83" customFormat="1" ht="66.75" customHeight="1">
      <c r="A415" s="219">
        <v>311</v>
      </c>
      <c r="B415" s="220">
        <v>47</v>
      </c>
      <c r="C415" s="127" t="s">
        <v>252</v>
      </c>
      <c r="D415" s="126" t="s">
        <v>1505</v>
      </c>
      <c r="E415" s="126" t="s">
        <v>1505</v>
      </c>
      <c r="F415" s="194" t="s">
        <v>1506</v>
      </c>
      <c r="G415" s="220" t="s">
        <v>982</v>
      </c>
      <c r="H415" s="197" t="s">
        <v>1184</v>
      </c>
      <c r="I415" s="286">
        <v>5</v>
      </c>
      <c r="J415" s="286">
        <v>35989</v>
      </c>
      <c r="K415" s="286">
        <f t="shared" si="26"/>
        <v>179945</v>
      </c>
      <c r="L415" s="287">
        <f t="shared" si="27"/>
        <v>179945</v>
      </c>
    </row>
    <row r="416" spans="1:12" s="83" customFormat="1" ht="66.75" customHeight="1">
      <c r="A416" s="219">
        <v>312</v>
      </c>
      <c r="B416" s="220">
        <v>48</v>
      </c>
      <c r="C416" s="127" t="s">
        <v>252</v>
      </c>
      <c r="D416" s="126" t="s">
        <v>1507</v>
      </c>
      <c r="E416" s="126" t="s">
        <v>1507</v>
      </c>
      <c r="F416" s="194" t="s">
        <v>1508</v>
      </c>
      <c r="G416" s="220" t="s">
        <v>982</v>
      </c>
      <c r="H416" s="197" t="s">
        <v>1184</v>
      </c>
      <c r="I416" s="286">
        <v>25</v>
      </c>
      <c r="J416" s="286">
        <v>18000</v>
      </c>
      <c r="K416" s="286">
        <f t="shared" si="26"/>
        <v>450000</v>
      </c>
      <c r="L416" s="287">
        <f t="shared" si="27"/>
        <v>450000</v>
      </c>
    </row>
    <row r="417" spans="1:14" s="83" customFormat="1" ht="66.75" customHeight="1">
      <c r="A417" s="219">
        <v>313</v>
      </c>
      <c r="B417" s="220">
        <v>49</v>
      </c>
      <c r="C417" s="127" t="s">
        <v>252</v>
      </c>
      <c r="D417" s="126" t="s">
        <v>1509</v>
      </c>
      <c r="E417" s="126" t="s">
        <v>1509</v>
      </c>
      <c r="F417" s="194" t="s">
        <v>1510</v>
      </c>
      <c r="G417" s="220" t="s">
        <v>982</v>
      </c>
      <c r="H417" s="197" t="s">
        <v>1109</v>
      </c>
      <c r="I417" s="286">
        <v>10000</v>
      </c>
      <c r="J417" s="286">
        <v>55</v>
      </c>
      <c r="K417" s="286">
        <f t="shared" si="26"/>
        <v>550000</v>
      </c>
      <c r="L417" s="287">
        <f t="shared" si="27"/>
        <v>550000</v>
      </c>
    </row>
    <row r="418" spans="1:14" s="83" customFormat="1" ht="66.75" customHeight="1">
      <c r="A418" s="219"/>
      <c r="B418" s="220"/>
      <c r="C418" s="127"/>
      <c r="D418" s="126" t="s">
        <v>1544</v>
      </c>
      <c r="E418" s="126"/>
      <c r="F418" s="194"/>
      <c r="G418" s="220"/>
      <c r="H418" s="197"/>
      <c r="I418" s="286"/>
      <c r="J418" s="286"/>
      <c r="K418" s="286">
        <v>13634920</v>
      </c>
      <c r="L418" s="287">
        <f>K418</f>
        <v>13634920</v>
      </c>
    </row>
    <row r="419" spans="1:14" s="87" customFormat="1" ht="87" customHeight="1">
      <c r="A419" s="219"/>
      <c r="B419" s="220"/>
      <c r="C419" s="278" t="s">
        <v>467</v>
      </c>
      <c r="D419" s="312"/>
      <c r="E419" s="312"/>
      <c r="F419" s="312"/>
      <c r="G419" s="220"/>
      <c r="H419" s="313"/>
      <c r="I419" s="314"/>
      <c r="J419" s="315"/>
      <c r="K419" s="223">
        <f>SUM(K194:K417)</f>
        <v>49210095</v>
      </c>
      <c r="L419" s="223">
        <f>SUM(L194:L418)</f>
        <v>63992318.560000002</v>
      </c>
      <c r="M419" s="200" t="e">
        <f>L419-#REF!</f>
        <v>#REF!</v>
      </c>
    </row>
    <row r="420" spans="1:14" ht="75.75" customHeight="1">
      <c r="A420" s="219"/>
      <c r="B420" s="219"/>
      <c r="C420" s="219"/>
      <c r="D420" s="126"/>
      <c r="E420" s="125"/>
      <c r="F420" s="125"/>
      <c r="G420" s="220"/>
      <c r="H420" s="220"/>
      <c r="I420" s="171"/>
      <c r="J420" s="223"/>
      <c r="K420" s="258"/>
      <c r="L420" s="258"/>
    </row>
    <row r="421" spans="1:14" ht="63.75" customHeight="1">
      <c r="A421" s="219"/>
      <c r="B421" s="219"/>
      <c r="C421" s="219"/>
      <c r="D421" s="221"/>
      <c r="E421" s="221"/>
      <c r="F421" s="221"/>
      <c r="G421" s="220"/>
      <c r="H421" s="220"/>
      <c r="I421" s="222"/>
      <c r="J421" s="223"/>
      <c r="K421" s="259"/>
      <c r="L421" s="259"/>
    </row>
    <row r="422" spans="1:14" ht="82.5" customHeight="1">
      <c r="A422" s="123">
        <v>13</v>
      </c>
      <c r="B422" s="123">
        <v>4</v>
      </c>
      <c r="C422" s="123" t="s">
        <v>22</v>
      </c>
      <c r="D422" s="121" t="s">
        <v>79</v>
      </c>
      <c r="E422" s="121" t="s">
        <v>79</v>
      </c>
      <c r="F422" s="121" t="s">
        <v>79</v>
      </c>
      <c r="G422" s="120" t="s">
        <v>939</v>
      </c>
      <c r="H422" s="120" t="s">
        <v>29</v>
      </c>
      <c r="I422" s="143">
        <v>1</v>
      </c>
      <c r="J422" s="122">
        <v>950000</v>
      </c>
      <c r="K422" s="212">
        <f t="shared" si="5"/>
        <v>950000</v>
      </c>
      <c r="L422" s="212">
        <f t="shared" ref="L422:L444" si="28">K422*1.12</f>
        <v>1064000</v>
      </c>
      <c r="N422" s="20"/>
    </row>
    <row r="423" spans="1:14" ht="82.5" customHeight="1">
      <c r="A423" s="123"/>
      <c r="B423" s="123"/>
      <c r="C423" s="123"/>
      <c r="D423" s="121" t="s">
        <v>1121</v>
      </c>
      <c r="E423" s="121" t="s">
        <v>1121</v>
      </c>
      <c r="F423" s="121" t="s">
        <v>1121</v>
      </c>
      <c r="G423" s="120" t="s">
        <v>939</v>
      </c>
      <c r="H423" s="120" t="s">
        <v>29</v>
      </c>
      <c r="I423" s="143">
        <v>1</v>
      </c>
      <c r="J423" s="122">
        <v>1071000</v>
      </c>
      <c r="K423" s="212">
        <f t="shared" si="5"/>
        <v>1071000</v>
      </c>
      <c r="L423" s="212">
        <f t="shared" si="28"/>
        <v>1199520</v>
      </c>
      <c r="N423" s="20"/>
    </row>
    <row r="424" spans="1:14" ht="63.75" customHeight="1">
      <c r="A424" s="123">
        <v>27</v>
      </c>
      <c r="B424" s="123">
        <v>18</v>
      </c>
      <c r="C424" s="123" t="s">
        <v>22</v>
      </c>
      <c r="D424" s="121" t="s">
        <v>124</v>
      </c>
      <c r="E424" s="121" t="s">
        <v>125</v>
      </c>
      <c r="F424" s="121" t="s">
        <v>125</v>
      </c>
      <c r="G424" s="120" t="s">
        <v>939</v>
      </c>
      <c r="H424" s="120" t="s">
        <v>29</v>
      </c>
      <c r="I424" s="143">
        <v>1</v>
      </c>
      <c r="J424" s="144">
        <v>1025000</v>
      </c>
      <c r="K424" s="212">
        <f t="shared" si="5"/>
        <v>1025000</v>
      </c>
      <c r="L424" s="122">
        <f t="shared" si="28"/>
        <v>1148000</v>
      </c>
    </row>
    <row r="425" spans="1:14" ht="69" customHeight="1">
      <c r="A425" s="123">
        <v>29</v>
      </c>
      <c r="B425" s="123">
        <v>20</v>
      </c>
      <c r="C425" s="128" t="s">
        <v>22</v>
      </c>
      <c r="D425" s="126" t="s">
        <v>129</v>
      </c>
      <c r="E425" s="126" t="s">
        <v>130</v>
      </c>
      <c r="F425" s="126" t="s">
        <v>130</v>
      </c>
      <c r="G425" s="120" t="s">
        <v>939</v>
      </c>
      <c r="H425" s="127" t="s">
        <v>29</v>
      </c>
      <c r="I425" s="171">
        <v>1</v>
      </c>
      <c r="J425" s="144">
        <v>350000</v>
      </c>
      <c r="K425" s="212">
        <f>I425*J425</f>
        <v>350000</v>
      </c>
      <c r="L425" s="122">
        <f t="shared" si="28"/>
        <v>392000.00000000006</v>
      </c>
    </row>
    <row r="426" spans="1:14" ht="69" customHeight="1">
      <c r="A426" s="219"/>
      <c r="B426" s="219"/>
      <c r="C426" s="128"/>
      <c r="D426" s="126"/>
      <c r="E426" s="126"/>
      <c r="F426" s="126"/>
      <c r="G426" s="220"/>
      <c r="H426" s="127"/>
      <c r="I426" s="171"/>
      <c r="J426" s="223"/>
      <c r="K426" s="259"/>
      <c r="L426" s="258"/>
    </row>
    <row r="427" spans="1:14" ht="87" customHeight="1">
      <c r="A427" s="123">
        <v>39</v>
      </c>
      <c r="B427" s="123">
        <v>30</v>
      </c>
      <c r="C427" s="120" t="s">
        <v>174</v>
      </c>
      <c r="D427" s="121" t="s">
        <v>946</v>
      </c>
      <c r="E427" s="121" t="s">
        <v>946</v>
      </c>
      <c r="F427" s="121" t="s">
        <v>946</v>
      </c>
      <c r="G427" s="120" t="s">
        <v>939</v>
      </c>
      <c r="H427" s="120" t="s">
        <v>174</v>
      </c>
      <c r="I427" s="143">
        <v>1</v>
      </c>
      <c r="J427" s="144">
        <v>420000</v>
      </c>
      <c r="K427" s="122">
        <f t="shared" si="5"/>
        <v>420000</v>
      </c>
      <c r="L427" s="122">
        <f t="shared" si="28"/>
        <v>470400.00000000006</v>
      </c>
    </row>
    <row r="428" spans="1:14" ht="77.25" customHeight="1">
      <c r="A428" s="123">
        <v>40</v>
      </c>
      <c r="B428" s="123">
        <v>31</v>
      </c>
      <c r="C428" s="120" t="s">
        <v>174</v>
      </c>
      <c r="D428" s="121" t="s">
        <v>181</v>
      </c>
      <c r="E428" s="121" t="s">
        <v>182</v>
      </c>
      <c r="F428" s="121" t="s">
        <v>184</v>
      </c>
      <c r="G428" s="120" t="s">
        <v>939</v>
      </c>
      <c r="H428" s="120" t="s">
        <v>174</v>
      </c>
      <c r="I428" s="143">
        <v>1</v>
      </c>
      <c r="J428" s="144"/>
      <c r="K428" s="122">
        <f t="shared" si="5"/>
        <v>0</v>
      </c>
      <c r="L428" s="122">
        <f t="shared" si="28"/>
        <v>0</v>
      </c>
    </row>
    <row r="429" spans="1:14" ht="69.75" customHeight="1">
      <c r="A429" s="123">
        <v>41</v>
      </c>
      <c r="B429" s="123">
        <v>32</v>
      </c>
      <c r="C429" s="120" t="s">
        <v>174</v>
      </c>
      <c r="D429" s="121" t="s">
        <v>186</v>
      </c>
      <c r="E429" s="121" t="s">
        <v>187</v>
      </c>
      <c r="F429" s="121" t="s">
        <v>189</v>
      </c>
      <c r="G429" s="120" t="s">
        <v>939</v>
      </c>
      <c r="H429" s="120" t="s">
        <v>174</v>
      </c>
      <c r="I429" s="143">
        <v>1</v>
      </c>
      <c r="J429" s="144">
        <v>770000</v>
      </c>
      <c r="K429" s="122">
        <f t="shared" si="5"/>
        <v>770000</v>
      </c>
      <c r="L429" s="122">
        <f t="shared" si="28"/>
        <v>862400.00000000012</v>
      </c>
    </row>
    <row r="430" spans="1:14" ht="62.25" customHeight="1">
      <c r="A430" s="123">
        <v>42</v>
      </c>
      <c r="B430" s="123">
        <v>33</v>
      </c>
      <c r="C430" s="120" t="s">
        <v>174</v>
      </c>
      <c r="D430" s="121" t="s">
        <v>190</v>
      </c>
      <c r="E430" s="121" t="s">
        <v>191</v>
      </c>
      <c r="F430" s="121" t="s">
        <v>191</v>
      </c>
      <c r="G430" s="120" t="s">
        <v>939</v>
      </c>
      <c r="H430" s="120" t="s">
        <v>174</v>
      </c>
      <c r="I430" s="143">
        <v>1</v>
      </c>
      <c r="J430" s="144">
        <v>210000</v>
      </c>
      <c r="K430" s="122">
        <f t="shared" si="5"/>
        <v>210000</v>
      </c>
      <c r="L430" s="122">
        <f t="shared" si="28"/>
        <v>235200.00000000003</v>
      </c>
    </row>
    <row r="431" spans="1:14" ht="77.25" customHeight="1">
      <c r="A431" s="123">
        <v>43</v>
      </c>
      <c r="B431" s="123">
        <v>34</v>
      </c>
      <c r="C431" s="120" t="s">
        <v>174</v>
      </c>
      <c r="D431" s="121" t="s">
        <v>193</v>
      </c>
      <c r="E431" s="121" t="s">
        <v>194</v>
      </c>
      <c r="F431" s="121" t="s">
        <v>194</v>
      </c>
      <c r="G431" s="120" t="s">
        <v>939</v>
      </c>
      <c r="H431" s="120" t="s">
        <v>174</v>
      </c>
      <c r="I431" s="143">
        <v>1</v>
      </c>
      <c r="J431" s="144">
        <v>500000</v>
      </c>
      <c r="K431" s="122">
        <f t="shared" si="5"/>
        <v>500000</v>
      </c>
      <c r="L431" s="122">
        <f t="shared" si="28"/>
        <v>560000</v>
      </c>
    </row>
    <row r="432" spans="1:14" ht="78.75" customHeight="1">
      <c r="A432" s="123">
        <v>44</v>
      </c>
      <c r="B432" s="123">
        <v>35</v>
      </c>
      <c r="C432" s="127" t="s">
        <v>174</v>
      </c>
      <c r="D432" s="126" t="s">
        <v>195</v>
      </c>
      <c r="E432" s="126" t="s">
        <v>196</v>
      </c>
      <c r="F432" s="126" t="s">
        <v>196</v>
      </c>
      <c r="G432" s="120" t="s">
        <v>939</v>
      </c>
      <c r="H432" s="120" t="s">
        <v>174</v>
      </c>
      <c r="I432" s="143">
        <v>1</v>
      </c>
      <c r="J432" s="144"/>
      <c r="K432" s="122">
        <f t="shared" si="5"/>
        <v>0</v>
      </c>
      <c r="L432" s="122">
        <f t="shared" si="28"/>
        <v>0</v>
      </c>
    </row>
    <row r="433" spans="1:12" ht="59.25" customHeight="1">
      <c r="A433" s="123">
        <v>46</v>
      </c>
      <c r="B433" s="123">
        <v>37</v>
      </c>
      <c r="C433" s="123" t="s">
        <v>53</v>
      </c>
      <c r="D433" s="121"/>
      <c r="E433" s="121"/>
      <c r="F433" s="121"/>
      <c r="G433" s="120" t="s">
        <v>939</v>
      </c>
      <c r="H433" s="120" t="s">
        <v>942</v>
      </c>
      <c r="I433" s="143">
        <v>1</v>
      </c>
      <c r="J433" s="144"/>
      <c r="K433" s="122">
        <f t="shared" si="5"/>
        <v>0</v>
      </c>
      <c r="L433" s="122">
        <f t="shared" si="28"/>
        <v>0</v>
      </c>
    </row>
    <row r="434" spans="1:12" ht="69.75" customHeight="1">
      <c r="A434" s="123">
        <v>49</v>
      </c>
      <c r="B434" s="123">
        <v>40</v>
      </c>
      <c r="C434" s="123" t="s">
        <v>53</v>
      </c>
      <c r="D434" s="125" t="s">
        <v>212</v>
      </c>
      <c r="E434" s="126" t="s">
        <v>213</v>
      </c>
      <c r="F434" s="126" t="s">
        <v>213</v>
      </c>
      <c r="G434" s="120" t="s">
        <v>939</v>
      </c>
      <c r="H434" s="120" t="s">
        <v>942</v>
      </c>
      <c r="I434" s="143">
        <v>1</v>
      </c>
      <c r="J434" s="144">
        <v>262774</v>
      </c>
      <c r="K434" s="212">
        <f t="shared" si="5"/>
        <v>262774</v>
      </c>
      <c r="L434" s="122">
        <f>K434</f>
        <v>262774</v>
      </c>
    </row>
    <row r="435" spans="1:12" ht="66" customHeight="1">
      <c r="A435" s="123">
        <v>50</v>
      </c>
      <c r="B435" s="123">
        <v>41</v>
      </c>
      <c r="C435" s="123" t="s">
        <v>53</v>
      </c>
      <c r="D435" s="126" t="s">
        <v>214</v>
      </c>
      <c r="E435" s="125" t="s">
        <v>215</v>
      </c>
      <c r="F435" s="125" t="s">
        <v>215</v>
      </c>
      <c r="G435" s="120" t="s">
        <v>939</v>
      </c>
      <c r="H435" s="120" t="s">
        <v>29</v>
      </c>
      <c r="I435" s="157">
        <v>1</v>
      </c>
      <c r="J435" s="144"/>
      <c r="K435" s="122">
        <f>I435*J435</f>
        <v>0</v>
      </c>
      <c r="L435" s="122">
        <f t="shared" si="28"/>
        <v>0</v>
      </c>
    </row>
    <row r="436" spans="1:12" ht="81.75" customHeight="1">
      <c r="A436" s="123">
        <v>52</v>
      </c>
      <c r="B436" s="123">
        <v>43</v>
      </c>
      <c r="C436" s="123" t="s">
        <v>53</v>
      </c>
      <c r="D436" s="121" t="s">
        <v>221</v>
      </c>
      <c r="E436" s="121" t="s">
        <v>222</v>
      </c>
      <c r="F436" s="121" t="s">
        <v>222</v>
      </c>
      <c r="G436" s="120" t="s">
        <v>939</v>
      </c>
      <c r="H436" s="120" t="s">
        <v>29</v>
      </c>
      <c r="I436" s="171">
        <v>1</v>
      </c>
      <c r="J436" s="144"/>
      <c r="K436" s="122">
        <f t="shared" si="5"/>
        <v>0</v>
      </c>
      <c r="L436" s="122">
        <f t="shared" si="28"/>
        <v>0</v>
      </c>
    </row>
    <row r="437" spans="1:12" ht="68.25" customHeight="1">
      <c r="A437" s="123">
        <v>53</v>
      </c>
      <c r="B437" s="123">
        <v>44</v>
      </c>
      <c r="C437" s="128" t="s">
        <v>53</v>
      </c>
      <c r="D437" s="126" t="s">
        <v>224</v>
      </c>
      <c r="E437" s="126" t="s">
        <v>225</v>
      </c>
      <c r="F437" s="126" t="s">
        <v>225</v>
      </c>
      <c r="G437" s="120" t="s">
        <v>939</v>
      </c>
      <c r="H437" s="120" t="s">
        <v>29</v>
      </c>
      <c r="I437" s="171">
        <v>1</v>
      </c>
      <c r="J437" s="144"/>
      <c r="K437" s="122">
        <f t="shared" si="5"/>
        <v>0</v>
      </c>
      <c r="L437" s="122">
        <f t="shared" si="28"/>
        <v>0</v>
      </c>
    </row>
    <row r="438" spans="1:12" ht="81.75" customHeight="1">
      <c r="A438" s="123">
        <v>54</v>
      </c>
      <c r="B438" s="123">
        <v>45</v>
      </c>
      <c r="C438" s="128" t="s">
        <v>53</v>
      </c>
      <c r="D438" s="126" t="s">
        <v>947</v>
      </c>
      <c r="E438" s="126" t="s">
        <v>947</v>
      </c>
      <c r="F438" s="126" t="s">
        <v>947</v>
      </c>
      <c r="G438" s="120" t="s">
        <v>939</v>
      </c>
      <c r="H438" s="120" t="s">
        <v>29</v>
      </c>
      <c r="I438" s="143">
        <v>1</v>
      </c>
      <c r="J438" s="144"/>
      <c r="K438" s="122">
        <f t="shared" si="5"/>
        <v>0</v>
      </c>
      <c r="L438" s="122">
        <f t="shared" si="28"/>
        <v>0</v>
      </c>
    </row>
    <row r="439" spans="1:12" ht="66.75" customHeight="1">
      <c r="A439" s="123">
        <v>55</v>
      </c>
      <c r="B439" s="123">
        <v>46</v>
      </c>
      <c r="C439" s="128" t="s">
        <v>53</v>
      </c>
      <c r="D439" s="126" t="s">
        <v>948</v>
      </c>
      <c r="E439" s="126" t="s">
        <v>949</v>
      </c>
      <c r="F439" s="126" t="s">
        <v>949</v>
      </c>
      <c r="G439" s="120" t="s">
        <v>939</v>
      </c>
      <c r="H439" s="120" t="s">
        <v>29</v>
      </c>
      <c r="I439" s="172">
        <v>1</v>
      </c>
      <c r="J439" s="144"/>
      <c r="K439" s="122">
        <f t="shared" si="5"/>
        <v>0</v>
      </c>
      <c r="L439" s="122">
        <f t="shared" si="28"/>
        <v>0</v>
      </c>
    </row>
    <row r="440" spans="1:12" ht="66.75" customHeight="1">
      <c r="A440" s="123">
        <v>56</v>
      </c>
      <c r="B440" s="123">
        <v>47</v>
      </c>
      <c r="C440" s="128" t="s">
        <v>22</v>
      </c>
      <c r="D440" s="126" t="s">
        <v>950</v>
      </c>
      <c r="E440" s="126" t="s">
        <v>951</v>
      </c>
      <c r="F440" s="126" t="s">
        <v>952</v>
      </c>
      <c r="G440" s="120" t="s">
        <v>939</v>
      </c>
      <c r="H440" s="120" t="s">
        <v>29</v>
      </c>
      <c r="I440" s="172">
        <v>1</v>
      </c>
      <c r="J440" s="144"/>
      <c r="K440" s="122">
        <f t="shared" si="5"/>
        <v>0</v>
      </c>
      <c r="L440" s="122">
        <f t="shared" si="28"/>
        <v>0</v>
      </c>
    </row>
    <row r="441" spans="1:12" ht="66.75" customHeight="1">
      <c r="A441" s="123">
        <v>57</v>
      </c>
      <c r="B441" s="123">
        <v>48</v>
      </c>
      <c r="C441" s="128" t="s">
        <v>22</v>
      </c>
      <c r="D441" s="126" t="s">
        <v>953</v>
      </c>
      <c r="E441" s="126" t="s">
        <v>954</v>
      </c>
      <c r="F441" s="126" t="s">
        <v>954</v>
      </c>
      <c r="G441" s="120" t="s">
        <v>939</v>
      </c>
      <c r="H441" s="120" t="s">
        <v>29</v>
      </c>
      <c r="I441" s="174">
        <v>1</v>
      </c>
      <c r="J441" s="144"/>
      <c r="K441" s="122">
        <f t="shared" si="5"/>
        <v>0</v>
      </c>
      <c r="L441" s="122">
        <f t="shared" si="28"/>
        <v>0</v>
      </c>
    </row>
    <row r="442" spans="1:12" ht="66.75" customHeight="1">
      <c r="A442" s="123">
        <v>58</v>
      </c>
      <c r="B442" s="123">
        <v>49</v>
      </c>
      <c r="C442" s="128" t="s">
        <v>22</v>
      </c>
      <c r="D442" s="126" t="s">
        <v>955</v>
      </c>
      <c r="E442" s="126" t="s">
        <v>956</v>
      </c>
      <c r="F442" s="126" t="s">
        <v>956</v>
      </c>
      <c r="G442" s="120" t="s">
        <v>939</v>
      </c>
      <c r="H442" s="120" t="s">
        <v>29</v>
      </c>
      <c r="I442" s="143">
        <v>1</v>
      </c>
      <c r="J442" s="144"/>
      <c r="K442" s="122">
        <f t="shared" si="5"/>
        <v>0</v>
      </c>
      <c r="L442" s="122">
        <f t="shared" si="28"/>
        <v>0</v>
      </c>
    </row>
    <row r="444" spans="1:12" ht="81.75" customHeight="1">
      <c r="A444" s="123">
        <v>60</v>
      </c>
      <c r="B444" s="123">
        <v>51</v>
      </c>
      <c r="C444" s="123" t="s">
        <v>53</v>
      </c>
      <c r="D444" s="121" t="s">
        <v>958</v>
      </c>
      <c r="E444" s="121" t="s">
        <v>958</v>
      </c>
      <c r="F444" s="121" t="s">
        <v>958</v>
      </c>
      <c r="G444" s="120" t="s">
        <v>939</v>
      </c>
      <c r="H444" s="244" t="s">
        <v>942</v>
      </c>
      <c r="I444" s="172">
        <v>1</v>
      </c>
      <c r="J444" s="144"/>
      <c r="K444" s="122">
        <f t="shared" si="5"/>
        <v>0</v>
      </c>
      <c r="L444" s="122">
        <f t="shared" si="28"/>
        <v>0</v>
      </c>
    </row>
    <row r="445" spans="1:12" s="61" customFormat="1" ht="41.25" customHeight="1">
      <c r="A445" s="147"/>
      <c r="B445" s="481" t="s">
        <v>228</v>
      </c>
      <c r="C445" s="482"/>
      <c r="D445" s="482"/>
      <c r="E445" s="482"/>
      <c r="F445" s="482"/>
      <c r="G445" s="482"/>
      <c r="H445" s="147"/>
      <c r="I445" s="159"/>
      <c r="J445" s="175"/>
      <c r="K445" s="175">
        <f>SUM(K20:K444)</f>
        <v>208476504.28567785</v>
      </c>
      <c r="L445" s="160">
        <f>SUM(L20:L444)</f>
        <v>232236080.63995925</v>
      </c>
    </row>
    <row r="446" spans="1:12" s="61" customFormat="1" ht="41.25" customHeight="1">
      <c r="A446" s="137"/>
      <c r="B446" s="138"/>
      <c r="C446" s="138"/>
      <c r="D446" s="138"/>
      <c r="E446" s="138"/>
      <c r="F446" s="138"/>
      <c r="G446" s="138"/>
      <c r="H446" s="139"/>
      <c r="I446" s="140"/>
      <c r="J446" s="141"/>
      <c r="K446" s="142">
        <f>K445+K18</f>
        <v>231257802.31687784</v>
      </c>
      <c r="L446" s="142">
        <f>L445+L18</f>
        <v>257730427.53490326</v>
      </c>
    </row>
    <row r="447" spans="1:12" s="1" customFormat="1" ht="56.25" customHeight="1">
      <c r="A447" s="467" t="s">
        <v>1116</v>
      </c>
      <c r="B447" s="468"/>
      <c r="C447" s="468"/>
      <c r="D447" s="468"/>
      <c r="E447" s="468"/>
      <c r="F447" s="468"/>
      <c r="G447" s="468"/>
      <c r="H447" s="468"/>
      <c r="I447" s="468"/>
      <c r="J447" s="468"/>
      <c r="K447" s="468"/>
      <c r="L447" s="468"/>
    </row>
    <row r="448" spans="1:12" s="62" customFormat="1" ht="233.25" customHeight="1">
      <c r="A448" s="219">
        <v>61</v>
      </c>
      <c r="B448" s="220">
        <v>1</v>
      </c>
      <c r="C448" s="220" t="s">
        <v>33</v>
      </c>
      <c r="D448" s="221" t="s">
        <v>236</v>
      </c>
      <c r="E448" s="221" t="s">
        <v>236</v>
      </c>
      <c r="F448" s="221" t="s">
        <v>1545</v>
      </c>
      <c r="G448" s="220" t="s">
        <v>233</v>
      </c>
      <c r="H448" s="220" t="s">
        <v>234</v>
      </c>
      <c r="I448" s="222">
        <v>7</v>
      </c>
      <c r="J448" s="223">
        <v>370000</v>
      </c>
      <c r="K448" s="223">
        <f t="shared" ref="K448:K462" si="29">I448*J448</f>
        <v>2590000</v>
      </c>
      <c r="L448" s="223"/>
    </row>
    <row r="449" spans="1:12" ht="409.6" customHeight="1">
      <c r="A449" s="219">
        <v>62</v>
      </c>
      <c r="B449" s="220">
        <v>2</v>
      </c>
      <c r="C449" s="220" t="s">
        <v>33</v>
      </c>
      <c r="D449" s="221" t="s">
        <v>959</v>
      </c>
      <c r="E449" s="221" t="s">
        <v>959</v>
      </c>
      <c r="F449" s="221" t="s">
        <v>1546</v>
      </c>
      <c r="G449" s="220" t="s">
        <v>939</v>
      </c>
      <c r="H449" s="220" t="s">
        <v>234</v>
      </c>
      <c r="I449" s="222">
        <v>3</v>
      </c>
      <c r="J449" s="223">
        <v>190000</v>
      </c>
      <c r="K449" s="223">
        <f t="shared" si="29"/>
        <v>570000</v>
      </c>
      <c r="L449" s="223"/>
    </row>
    <row r="450" spans="1:12" ht="409.6" customHeight="1">
      <c r="A450" s="219">
        <v>63</v>
      </c>
      <c r="B450" s="220">
        <v>3</v>
      </c>
      <c r="C450" s="220" t="s">
        <v>33</v>
      </c>
      <c r="D450" s="221" t="s">
        <v>959</v>
      </c>
      <c r="E450" s="221" t="s">
        <v>959</v>
      </c>
      <c r="F450" s="221" t="s">
        <v>1547</v>
      </c>
      <c r="G450" s="220" t="s">
        <v>939</v>
      </c>
      <c r="H450" s="220" t="s">
        <v>234</v>
      </c>
      <c r="I450" s="222">
        <v>3</v>
      </c>
      <c r="J450" s="223">
        <v>300000</v>
      </c>
      <c r="K450" s="223">
        <f>I450*J450</f>
        <v>900000</v>
      </c>
      <c r="L450" s="223"/>
    </row>
    <row r="451" spans="1:12" ht="409.6" customHeight="1">
      <c r="A451" s="219">
        <v>64</v>
      </c>
      <c r="B451" s="220">
        <v>4</v>
      </c>
      <c r="C451" s="220" t="s">
        <v>33</v>
      </c>
      <c r="D451" s="221" t="s">
        <v>253</v>
      </c>
      <c r="E451" s="221" t="s">
        <v>253</v>
      </c>
      <c r="F451" s="221" t="s">
        <v>1548</v>
      </c>
      <c r="G451" s="220" t="s">
        <v>233</v>
      </c>
      <c r="H451" s="220" t="s">
        <v>234</v>
      </c>
      <c r="I451" s="222">
        <v>5</v>
      </c>
      <c r="J451" s="223">
        <v>100000</v>
      </c>
      <c r="K451" s="223">
        <f t="shared" si="29"/>
        <v>500000</v>
      </c>
      <c r="L451" s="223"/>
    </row>
    <row r="452" spans="1:12" s="62" customFormat="1" ht="409.6" customHeight="1">
      <c r="A452" s="219">
        <v>65</v>
      </c>
      <c r="B452" s="220">
        <v>6</v>
      </c>
      <c r="C452" s="127" t="s">
        <v>252</v>
      </c>
      <c r="D452" s="126" t="s">
        <v>1549</v>
      </c>
      <c r="E452" s="126" t="s">
        <v>1549</v>
      </c>
      <c r="F452" s="126" t="s">
        <v>1550</v>
      </c>
      <c r="G452" s="127" t="s">
        <v>233</v>
      </c>
      <c r="H452" s="145" t="s">
        <v>234</v>
      </c>
      <c r="I452" s="222">
        <v>3</v>
      </c>
      <c r="J452" s="223">
        <v>600000</v>
      </c>
      <c r="K452" s="223">
        <f t="shared" si="29"/>
        <v>1800000</v>
      </c>
      <c r="L452" s="223"/>
    </row>
    <row r="453" spans="1:12" s="62" customFormat="1" ht="178.5" customHeight="1">
      <c r="A453" s="219">
        <v>66</v>
      </c>
      <c r="B453" s="220">
        <v>7</v>
      </c>
      <c r="C453" s="127" t="s">
        <v>252</v>
      </c>
      <c r="D453" s="126" t="s">
        <v>1551</v>
      </c>
      <c r="E453" s="126" t="s">
        <v>1551</v>
      </c>
      <c r="F453" s="126" t="s">
        <v>1552</v>
      </c>
      <c r="G453" s="127" t="s">
        <v>233</v>
      </c>
      <c r="H453" s="220" t="s">
        <v>234</v>
      </c>
      <c r="I453" s="146">
        <v>20</v>
      </c>
      <c r="J453" s="223">
        <v>4000</v>
      </c>
      <c r="K453" s="223">
        <f t="shared" si="29"/>
        <v>80000</v>
      </c>
      <c r="L453" s="223"/>
    </row>
    <row r="454" spans="1:12" s="62" customFormat="1" ht="141.75" customHeight="1">
      <c r="A454" s="219">
        <v>67</v>
      </c>
      <c r="B454" s="220">
        <v>8</v>
      </c>
      <c r="C454" s="127" t="s">
        <v>252</v>
      </c>
      <c r="D454" s="126" t="s">
        <v>1553</v>
      </c>
      <c r="E454" s="126" t="s">
        <v>1553</v>
      </c>
      <c r="F454" s="126" t="s">
        <v>1554</v>
      </c>
      <c r="G454" s="127" t="s">
        <v>233</v>
      </c>
      <c r="H454" s="145" t="s">
        <v>234</v>
      </c>
      <c r="I454" s="146">
        <v>20</v>
      </c>
      <c r="J454" s="223">
        <v>2500</v>
      </c>
      <c r="K454" s="223">
        <f t="shared" si="29"/>
        <v>50000</v>
      </c>
      <c r="L454" s="223"/>
    </row>
    <row r="455" spans="1:12" s="62" customFormat="1" ht="66" customHeight="1">
      <c r="A455" s="219">
        <v>68</v>
      </c>
      <c r="B455" s="220">
        <v>9</v>
      </c>
      <c r="C455" s="127" t="s">
        <v>252</v>
      </c>
      <c r="D455" s="126" t="s">
        <v>1555</v>
      </c>
      <c r="E455" s="126" t="s">
        <v>1555</v>
      </c>
      <c r="F455" s="126" t="s">
        <v>1556</v>
      </c>
      <c r="G455" s="127" t="s">
        <v>233</v>
      </c>
      <c r="H455" s="220" t="s">
        <v>234</v>
      </c>
      <c r="I455" s="146">
        <v>20</v>
      </c>
      <c r="J455" s="223">
        <v>200</v>
      </c>
      <c r="K455" s="223">
        <f t="shared" si="29"/>
        <v>4000</v>
      </c>
      <c r="L455" s="223"/>
    </row>
    <row r="456" spans="1:12" s="62" customFormat="1" ht="90.75" customHeight="1">
      <c r="A456" s="219">
        <v>69</v>
      </c>
      <c r="B456" s="220">
        <v>10</v>
      </c>
      <c r="C456" s="127" t="s">
        <v>252</v>
      </c>
      <c r="D456" s="126" t="s">
        <v>1557</v>
      </c>
      <c r="E456" s="126" t="s">
        <v>1557</v>
      </c>
      <c r="F456" s="126" t="s">
        <v>1558</v>
      </c>
      <c r="G456" s="127" t="s">
        <v>233</v>
      </c>
      <c r="H456" s="145" t="s">
        <v>234</v>
      </c>
      <c r="I456" s="146">
        <v>10</v>
      </c>
      <c r="J456" s="223">
        <v>3000</v>
      </c>
      <c r="K456" s="223">
        <f t="shared" si="29"/>
        <v>30000</v>
      </c>
      <c r="L456" s="223"/>
    </row>
    <row r="457" spans="1:12" s="62" customFormat="1" ht="66" customHeight="1">
      <c r="A457" s="219">
        <v>70</v>
      </c>
      <c r="B457" s="220">
        <v>11</v>
      </c>
      <c r="C457" s="127" t="s">
        <v>252</v>
      </c>
      <c r="D457" s="126" t="s">
        <v>1559</v>
      </c>
      <c r="E457" s="126" t="s">
        <v>1559</v>
      </c>
      <c r="F457" s="126" t="s">
        <v>1560</v>
      </c>
      <c r="G457" s="127" t="s">
        <v>233</v>
      </c>
      <c r="H457" s="220" t="s">
        <v>234</v>
      </c>
      <c r="I457" s="146">
        <v>10</v>
      </c>
      <c r="J457" s="223">
        <v>10000</v>
      </c>
      <c r="K457" s="223">
        <f t="shared" si="29"/>
        <v>100000</v>
      </c>
      <c r="L457" s="223"/>
    </row>
    <row r="458" spans="1:12" s="62" customFormat="1" ht="111" customHeight="1">
      <c r="A458" s="219">
        <v>71</v>
      </c>
      <c r="B458" s="220">
        <v>12</v>
      </c>
      <c r="C458" s="127" t="s">
        <v>252</v>
      </c>
      <c r="D458" s="126" t="s">
        <v>1561</v>
      </c>
      <c r="E458" s="126" t="s">
        <v>1561</v>
      </c>
      <c r="F458" s="126" t="s">
        <v>1562</v>
      </c>
      <c r="G458" s="127" t="s">
        <v>233</v>
      </c>
      <c r="H458" s="220" t="s">
        <v>234</v>
      </c>
      <c r="I458" s="146">
        <v>1</v>
      </c>
      <c r="J458" s="223">
        <v>20000</v>
      </c>
      <c r="K458" s="223">
        <f t="shared" si="29"/>
        <v>20000</v>
      </c>
      <c r="L458" s="223"/>
    </row>
    <row r="459" spans="1:12" s="62" customFormat="1" ht="234.75" customHeight="1">
      <c r="A459" s="219">
        <v>72</v>
      </c>
      <c r="B459" s="220">
        <v>13</v>
      </c>
      <c r="C459" s="127" t="s">
        <v>252</v>
      </c>
      <c r="D459" s="126" t="s">
        <v>1563</v>
      </c>
      <c r="E459" s="126" t="s">
        <v>1563</v>
      </c>
      <c r="F459" s="126" t="s">
        <v>1564</v>
      </c>
      <c r="G459" s="127" t="s">
        <v>233</v>
      </c>
      <c r="H459" s="220" t="s">
        <v>234</v>
      </c>
      <c r="I459" s="146">
        <v>2</v>
      </c>
      <c r="J459" s="223">
        <v>250000</v>
      </c>
      <c r="K459" s="223">
        <f t="shared" si="29"/>
        <v>500000</v>
      </c>
      <c r="L459" s="223"/>
    </row>
    <row r="460" spans="1:12" s="62" customFormat="1" ht="217.5" customHeight="1">
      <c r="A460" s="219">
        <v>73</v>
      </c>
      <c r="B460" s="220">
        <v>14</v>
      </c>
      <c r="C460" s="127" t="s">
        <v>252</v>
      </c>
      <c r="D460" s="126" t="s">
        <v>1565</v>
      </c>
      <c r="E460" s="126" t="s">
        <v>1565</v>
      </c>
      <c r="F460" s="126" t="s">
        <v>1566</v>
      </c>
      <c r="G460" s="127" t="s">
        <v>233</v>
      </c>
      <c r="H460" s="220" t="s">
        <v>234</v>
      </c>
      <c r="I460" s="146">
        <v>2</v>
      </c>
      <c r="J460" s="223">
        <v>45000</v>
      </c>
      <c r="K460" s="223">
        <f t="shared" si="29"/>
        <v>90000</v>
      </c>
      <c r="L460" s="223"/>
    </row>
    <row r="461" spans="1:12" s="62" customFormat="1" ht="207" customHeight="1">
      <c r="A461" s="219">
        <v>74</v>
      </c>
      <c r="B461" s="220">
        <v>15</v>
      </c>
      <c r="C461" s="127" t="s">
        <v>252</v>
      </c>
      <c r="D461" s="126" t="s">
        <v>1567</v>
      </c>
      <c r="E461" s="126" t="s">
        <v>1567</v>
      </c>
      <c r="F461" s="126" t="s">
        <v>1568</v>
      </c>
      <c r="G461" s="127" t="s">
        <v>233</v>
      </c>
      <c r="H461" s="145" t="s">
        <v>234</v>
      </c>
      <c r="I461" s="146">
        <v>10</v>
      </c>
      <c r="J461" s="223">
        <v>5000</v>
      </c>
      <c r="K461" s="223">
        <v>50000</v>
      </c>
      <c r="L461" s="223"/>
    </row>
    <row r="462" spans="1:12" s="62" customFormat="1" ht="105.75" customHeight="1">
      <c r="A462" s="219"/>
      <c r="B462" s="220">
        <v>16</v>
      </c>
      <c r="C462" s="220" t="s">
        <v>252</v>
      </c>
      <c r="D462" s="221" t="s">
        <v>1569</v>
      </c>
      <c r="E462" s="221" t="s">
        <v>1569</v>
      </c>
      <c r="F462" s="221" t="s">
        <v>1570</v>
      </c>
      <c r="G462" s="220" t="s">
        <v>939</v>
      </c>
      <c r="H462" s="220" t="s">
        <v>234</v>
      </c>
      <c r="I462" s="146">
        <v>2</v>
      </c>
      <c r="J462" s="223">
        <v>37434</v>
      </c>
      <c r="K462" s="223">
        <f t="shared" si="29"/>
        <v>74868</v>
      </c>
      <c r="L462" s="223"/>
    </row>
    <row r="463" spans="1:12" s="62" customFormat="1" ht="61.5" customHeight="1">
      <c r="A463" s="147"/>
      <c r="B463" s="464" t="s">
        <v>261</v>
      </c>
      <c r="C463" s="465"/>
      <c r="D463" s="465"/>
      <c r="E463" s="465"/>
      <c r="F463" s="465"/>
      <c r="G463" s="465"/>
      <c r="H463" s="148"/>
      <c r="I463" s="282"/>
      <c r="J463" s="280"/>
      <c r="K463" s="280">
        <f>SUM(K448:K462)</f>
        <v>7358868</v>
      </c>
      <c r="L463" s="280">
        <f>SUM(L448:L462)</f>
        <v>0</v>
      </c>
    </row>
    <row r="464" spans="1:12" s="62" customFormat="1" ht="81" customHeight="1">
      <c r="A464" s="128">
        <v>75</v>
      </c>
      <c r="B464" s="127">
        <v>9</v>
      </c>
      <c r="C464" s="220" t="s">
        <v>33</v>
      </c>
      <c r="D464" s="221" t="s">
        <v>968</v>
      </c>
      <c r="E464" s="221" t="s">
        <v>970</v>
      </c>
      <c r="F464" s="221" t="s">
        <v>970</v>
      </c>
      <c r="G464" s="220" t="s">
        <v>939</v>
      </c>
      <c r="H464" s="219" t="s">
        <v>234</v>
      </c>
      <c r="I464" s="277"/>
      <c r="J464" s="223"/>
      <c r="K464" s="223"/>
      <c r="L464" s="258"/>
    </row>
    <row r="465" spans="1:13" s="61" customFormat="1" ht="82.5" customHeight="1">
      <c r="A465" s="128">
        <v>76</v>
      </c>
      <c r="B465" s="127">
        <v>10</v>
      </c>
      <c r="C465" s="220" t="s">
        <v>252</v>
      </c>
      <c r="D465" s="221" t="s">
        <v>971</v>
      </c>
      <c r="E465" s="221" t="s">
        <v>971</v>
      </c>
      <c r="F465" s="221" t="s">
        <v>971</v>
      </c>
      <c r="G465" s="220" t="s">
        <v>939</v>
      </c>
      <c r="H465" s="219" t="s">
        <v>234</v>
      </c>
      <c r="I465" s="154"/>
      <c r="J465" s="223"/>
      <c r="K465" s="223"/>
      <c r="L465" s="258"/>
    </row>
    <row r="466" spans="1:13" s="61" customFormat="1" ht="79.5" customHeight="1">
      <c r="A466" s="128">
        <v>77</v>
      </c>
      <c r="B466" s="127">
        <v>11</v>
      </c>
      <c r="C466" s="220" t="s">
        <v>252</v>
      </c>
      <c r="D466" s="221" t="s">
        <v>277</v>
      </c>
      <c r="E466" s="221" t="s">
        <v>277</v>
      </c>
      <c r="F466" s="221" t="s">
        <v>277</v>
      </c>
      <c r="G466" s="220" t="s">
        <v>939</v>
      </c>
      <c r="H466" s="219" t="s">
        <v>234</v>
      </c>
      <c r="I466" s="154"/>
      <c r="J466" s="223"/>
      <c r="K466" s="223"/>
      <c r="L466" s="258"/>
    </row>
    <row r="467" spans="1:13" s="61" customFormat="1" ht="96" customHeight="1">
      <c r="A467" s="128">
        <v>78</v>
      </c>
      <c r="B467" s="127">
        <v>12</v>
      </c>
      <c r="C467" s="220" t="s">
        <v>252</v>
      </c>
      <c r="D467" s="221" t="s">
        <v>972</v>
      </c>
      <c r="E467" s="221" t="s">
        <v>973</v>
      </c>
      <c r="F467" s="221" t="s">
        <v>973</v>
      </c>
      <c r="G467" s="220" t="s">
        <v>974</v>
      </c>
      <c r="H467" s="155" t="s">
        <v>234</v>
      </c>
      <c r="I467" s="222"/>
      <c r="J467" s="223"/>
      <c r="K467" s="223"/>
      <c r="L467" s="223"/>
    </row>
    <row r="468" spans="1:13" s="61" customFormat="1" ht="106.5" customHeight="1">
      <c r="A468" s="128">
        <v>79</v>
      </c>
      <c r="B468" s="127">
        <v>13</v>
      </c>
      <c r="C468" s="220" t="s">
        <v>33</v>
      </c>
      <c r="D468" s="316" t="s">
        <v>450</v>
      </c>
      <c r="E468" s="221" t="s">
        <v>975</v>
      </c>
      <c r="F468" s="221" t="s">
        <v>976</v>
      </c>
      <c r="G468" s="220" t="s">
        <v>939</v>
      </c>
      <c r="H468" s="220" t="s">
        <v>234</v>
      </c>
      <c r="I468" s="146">
        <v>1028</v>
      </c>
      <c r="J468" s="223">
        <v>500</v>
      </c>
      <c r="K468" s="223">
        <f>I468*J468</f>
        <v>514000</v>
      </c>
      <c r="L468" s="223">
        <f>K468*1.12</f>
        <v>575680</v>
      </c>
    </row>
    <row r="469" spans="1:13" s="61" customFormat="1" ht="106.5" customHeight="1">
      <c r="A469" s="128">
        <v>80</v>
      </c>
      <c r="B469" s="127">
        <v>14</v>
      </c>
      <c r="C469" s="220" t="s">
        <v>33</v>
      </c>
      <c r="D469" s="151" t="s">
        <v>977</v>
      </c>
      <c r="E469" s="126" t="s">
        <v>978</v>
      </c>
      <c r="F469" s="126" t="s">
        <v>978</v>
      </c>
      <c r="G469" s="220" t="s">
        <v>939</v>
      </c>
      <c r="H469" s="220" t="s">
        <v>234</v>
      </c>
      <c r="I469" s="146"/>
      <c r="J469" s="223"/>
      <c r="K469" s="223"/>
      <c r="L469" s="223"/>
    </row>
    <row r="470" spans="1:13" ht="155.25" customHeight="1">
      <c r="A470" s="128">
        <v>81</v>
      </c>
      <c r="B470" s="127">
        <v>15</v>
      </c>
      <c r="C470" s="127" t="s">
        <v>252</v>
      </c>
      <c r="D470" s="151" t="s">
        <v>979</v>
      </c>
      <c r="E470" s="126" t="s">
        <v>980</v>
      </c>
      <c r="F470" s="126" t="s">
        <v>981</v>
      </c>
      <c r="G470" s="127" t="s">
        <v>939</v>
      </c>
      <c r="H470" s="127" t="s">
        <v>234</v>
      </c>
      <c r="I470" s="157"/>
      <c r="J470" s="223"/>
      <c r="K470" s="223"/>
      <c r="L470" s="158"/>
    </row>
    <row r="471" spans="1:13" ht="51.75" customHeight="1">
      <c r="A471" s="275"/>
      <c r="B471" s="466" t="s">
        <v>304</v>
      </c>
      <c r="C471" s="466"/>
      <c r="D471" s="466"/>
      <c r="E471" s="466"/>
      <c r="F471" s="466"/>
      <c r="G471" s="466"/>
      <c r="H471" s="278"/>
      <c r="I471" s="282"/>
      <c r="J471" s="280"/>
      <c r="K471" s="280">
        <f>SUM(K456:K470)</f>
        <v>8737736</v>
      </c>
      <c r="L471" s="280">
        <f>SUM(L456:L470)</f>
        <v>575680</v>
      </c>
    </row>
    <row r="472" spans="1:13" s="62" customFormat="1" ht="73.5" customHeight="1">
      <c r="A472" s="219"/>
      <c r="B472" s="220"/>
      <c r="C472" s="220"/>
      <c r="D472" s="221" t="s">
        <v>1249</v>
      </c>
      <c r="E472" s="221" t="s">
        <v>1249</v>
      </c>
      <c r="F472" s="221" t="s">
        <v>1250</v>
      </c>
      <c r="G472" s="220" t="s">
        <v>974</v>
      </c>
      <c r="H472" s="220" t="s">
        <v>1109</v>
      </c>
      <c r="I472" s="222">
        <v>1</v>
      </c>
      <c r="J472" s="223">
        <v>955080</v>
      </c>
      <c r="K472" s="223">
        <f>I472*J472</f>
        <v>955080</v>
      </c>
      <c r="L472" s="223">
        <f>K472*1.12</f>
        <v>1069689.6000000001</v>
      </c>
    </row>
    <row r="473" spans="1:13" s="62" customFormat="1" ht="73.5" customHeight="1">
      <c r="A473" s="219"/>
      <c r="B473" s="220"/>
      <c r="C473" s="220"/>
      <c r="D473" s="221" t="s">
        <v>1247</v>
      </c>
      <c r="E473" s="221" t="s">
        <v>1247</v>
      </c>
      <c r="F473" s="221" t="s">
        <v>1248</v>
      </c>
      <c r="G473" s="220" t="s">
        <v>974</v>
      </c>
      <c r="H473" s="220" t="s">
        <v>1109</v>
      </c>
      <c r="I473" s="222">
        <v>2</v>
      </c>
      <c r="J473" s="223">
        <v>55485</v>
      </c>
      <c r="K473" s="223">
        <f>I473*J473</f>
        <v>110970</v>
      </c>
      <c r="L473" s="223">
        <f>K473*1.12</f>
        <v>124286.40000000001</v>
      </c>
    </row>
    <row r="474" spans="1:13" ht="65.25" customHeight="1">
      <c r="A474" s="219">
        <v>84</v>
      </c>
      <c r="B474" s="219">
        <v>3</v>
      </c>
      <c r="C474" s="220" t="s">
        <v>33</v>
      </c>
      <c r="D474" s="126" t="s">
        <v>983</v>
      </c>
      <c r="E474" s="126" t="s">
        <v>984</v>
      </c>
      <c r="F474" s="126" t="s">
        <v>985</v>
      </c>
      <c r="G474" s="220" t="s">
        <v>982</v>
      </c>
      <c r="H474" s="219" t="s">
        <v>234</v>
      </c>
      <c r="I474" s="129"/>
      <c r="J474" s="277"/>
      <c r="K474" s="258"/>
      <c r="L474" s="258"/>
    </row>
    <row r="475" spans="1:13" ht="65.25" customHeight="1">
      <c r="A475" s="219">
        <v>85</v>
      </c>
      <c r="B475" s="219">
        <v>4</v>
      </c>
      <c r="C475" s="220" t="s">
        <v>33</v>
      </c>
      <c r="D475" s="126" t="s">
        <v>986</v>
      </c>
      <c r="E475" s="126" t="s">
        <v>987</v>
      </c>
      <c r="F475" s="126" t="s">
        <v>987</v>
      </c>
      <c r="G475" s="220" t="s">
        <v>982</v>
      </c>
      <c r="H475" s="219" t="s">
        <v>234</v>
      </c>
      <c r="I475" s="129"/>
      <c r="J475" s="277"/>
      <c r="K475" s="258"/>
      <c r="L475" s="258"/>
    </row>
    <row r="476" spans="1:13" ht="65.25" customHeight="1">
      <c r="A476" s="219">
        <v>86</v>
      </c>
      <c r="B476" s="219">
        <v>5</v>
      </c>
      <c r="C476" s="220" t="s">
        <v>33</v>
      </c>
      <c r="D476" s="126" t="s">
        <v>988</v>
      </c>
      <c r="E476" s="126" t="s">
        <v>989</v>
      </c>
      <c r="F476" s="126" t="s">
        <v>989</v>
      </c>
      <c r="G476" s="220" t="s">
        <v>982</v>
      </c>
      <c r="H476" s="219" t="s">
        <v>234</v>
      </c>
      <c r="I476" s="129"/>
      <c r="J476" s="277"/>
      <c r="K476" s="258"/>
      <c r="L476" s="258"/>
    </row>
    <row r="477" spans="1:13" s="61" customFormat="1" ht="48" customHeight="1">
      <c r="A477" s="219">
        <v>87</v>
      </c>
      <c r="B477" s="219">
        <v>6</v>
      </c>
      <c r="C477" s="220" t="s">
        <v>33</v>
      </c>
      <c r="D477" s="221" t="s">
        <v>990</v>
      </c>
      <c r="E477" s="221" t="s">
        <v>990</v>
      </c>
      <c r="F477" s="221" t="s">
        <v>990</v>
      </c>
      <c r="G477" s="220" t="s">
        <v>982</v>
      </c>
      <c r="H477" s="219" t="s">
        <v>234</v>
      </c>
      <c r="I477" s="277"/>
      <c r="J477" s="277"/>
      <c r="K477" s="258"/>
      <c r="L477" s="258"/>
    </row>
    <row r="478" spans="1:13" s="61" customFormat="1" ht="34.5" customHeight="1">
      <c r="A478" s="147"/>
      <c r="B478" s="464" t="s">
        <v>361</v>
      </c>
      <c r="C478" s="465"/>
      <c r="D478" s="465"/>
      <c r="E478" s="465"/>
      <c r="F478" s="465"/>
      <c r="G478" s="465"/>
      <c r="H478" s="147"/>
      <c r="I478" s="159"/>
      <c r="J478" s="271"/>
      <c r="K478" s="271">
        <f>SUM(K472:K477)</f>
        <v>1066050</v>
      </c>
      <c r="L478" s="271">
        <f>SUM(L472:L477)</f>
        <v>1193976</v>
      </c>
      <c r="M478" s="161"/>
    </row>
    <row r="479" spans="1:13" s="1" customFormat="1" ht="48" customHeight="1">
      <c r="A479" s="275"/>
      <c r="B479" s="467" t="s">
        <v>362</v>
      </c>
      <c r="C479" s="468"/>
      <c r="D479" s="468"/>
      <c r="E479" s="468"/>
      <c r="F479" s="468"/>
      <c r="G479" s="468"/>
      <c r="H479" s="275"/>
      <c r="I479" s="276"/>
      <c r="J479" s="271"/>
      <c r="K479" s="271">
        <f>K454+K471+K478</f>
        <v>9853786</v>
      </c>
      <c r="L479" s="271">
        <f>L454+L471+L478</f>
        <v>1769656</v>
      </c>
    </row>
    <row r="480" spans="1:13" s="62" customFormat="1" ht="79.5" customHeight="1">
      <c r="A480" s="123">
        <v>61</v>
      </c>
      <c r="B480" s="120">
        <v>1</v>
      </c>
      <c r="C480" s="120" t="s">
        <v>33</v>
      </c>
      <c r="D480" s="121" t="s">
        <v>230</v>
      </c>
      <c r="E480" s="121" t="s">
        <v>230</v>
      </c>
      <c r="F480" s="121" t="s">
        <v>232</v>
      </c>
      <c r="G480" s="120" t="s">
        <v>233</v>
      </c>
      <c r="H480" s="120" t="s">
        <v>234</v>
      </c>
      <c r="I480" s="143">
        <v>5</v>
      </c>
      <c r="J480" s="144"/>
      <c r="K480" s="144">
        <f t="shared" ref="K480:K485" si="30">I480*J480</f>
        <v>0</v>
      </c>
      <c r="L480" s="144"/>
    </row>
    <row r="481" spans="1:12" ht="69" customHeight="1">
      <c r="A481" s="123">
        <v>62</v>
      </c>
      <c r="B481" s="120">
        <v>2</v>
      </c>
      <c r="C481" s="120" t="s">
        <v>33</v>
      </c>
      <c r="D481" s="121" t="s">
        <v>240</v>
      </c>
      <c r="E481" s="121" t="s">
        <v>240</v>
      </c>
      <c r="F481" s="121" t="s">
        <v>240</v>
      </c>
      <c r="G481" s="120" t="s">
        <v>939</v>
      </c>
      <c r="H481" s="120" t="s">
        <v>234</v>
      </c>
      <c r="I481" s="143">
        <v>2</v>
      </c>
      <c r="J481" s="144"/>
      <c r="K481" s="144">
        <f t="shared" si="30"/>
        <v>0</v>
      </c>
      <c r="L481" s="144"/>
    </row>
    <row r="482" spans="1:12" ht="66" customHeight="1">
      <c r="A482" s="123">
        <v>63</v>
      </c>
      <c r="B482" s="120">
        <v>3</v>
      </c>
      <c r="C482" s="120" t="s">
        <v>33</v>
      </c>
      <c r="D482" s="121" t="s">
        <v>244</v>
      </c>
      <c r="E482" s="121" t="s">
        <v>245</v>
      </c>
      <c r="F482" s="121" t="s">
        <v>247</v>
      </c>
      <c r="G482" s="120" t="s">
        <v>233</v>
      </c>
      <c r="H482" s="120" t="s">
        <v>234</v>
      </c>
      <c r="I482" s="143">
        <v>6</v>
      </c>
      <c r="J482" s="144"/>
      <c r="K482" s="144">
        <f t="shared" si="30"/>
        <v>0</v>
      </c>
      <c r="L482" s="144"/>
    </row>
    <row r="483" spans="1:12" s="62" customFormat="1" ht="58.5" customHeight="1">
      <c r="A483" s="123">
        <v>64</v>
      </c>
      <c r="B483" s="120">
        <v>4</v>
      </c>
      <c r="C483" s="127" t="s">
        <v>33</v>
      </c>
      <c r="D483" s="126" t="s">
        <v>248</v>
      </c>
      <c r="E483" s="126" t="s">
        <v>249</v>
      </c>
      <c r="F483" s="126" t="s">
        <v>251</v>
      </c>
      <c r="G483" s="127" t="s">
        <v>233</v>
      </c>
      <c r="H483" s="120" t="s">
        <v>234</v>
      </c>
      <c r="I483" s="143">
        <v>1</v>
      </c>
      <c r="J483" s="144"/>
      <c r="K483" s="144">
        <f t="shared" si="30"/>
        <v>0</v>
      </c>
      <c r="L483" s="144"/>
    </row>
    <row r="484" spans="1:12" s="62" customFormat="1" ht="66" customHeight="1">
      <c r="A484" s="123">
        <v>65</v>
      </c>
      <c r="B484" s="120">
        <v>5</v>
      </c>
      <c r="C484" s="127" t="s">
        <v>252</v>
      </c>
      <c r="D484" s="126" t="s">
        <v>253</v>
      </c>
      <c r="E484" s="126" t="s">
        <v>254</v>
      </c>
      <c r="F484" s="126" t="s">
        <v>256</v>
      </c>
      <c r="G484" s="127" t="s">
        <v>233</v>
      </c>
      <c r="H484" s="145" t="s">
        <v>234</v>
      </c>
      <c r="I484" s="143">
        <v>4</v>
      </c>
      <c r="J484" s="144"/>
      <c r="K484" s="144">
        <f t="shared" si="30"/>
        <v>0</v>
      </c>
      <c r="L484" s="144"/>
    </row>
    <row r="485" spans="1:12" s="62" customFormat="1" ht="66" customHeight="1">
      <c r="A485" s="123">
        <v>66</v>
      </c>
      <c r="B485" s="120">
        <v>6</v>
      </c>
      <c r="C485" s="120" t="s">
        <v>252</v>
      </c>
      <c r="D485" s="121" t="s">
        <v>959</v>
      </c>
      <c r="E485" s="121" t="s">
        <v>959</v>
      </c>
      <c r="F485" s="121" t="s">
        <v>959</v>
      </c>
      <c r="G485" s="120" t="s">
        <v>939</v>
      </c>
      <c r="H485" s="120" t="s">
        <v>234</v>
      </c>
      <c r="I485" s="146">
        <v>2</v>
      </c>
      <c r="J485" s="144"/>
      <c r="K485" s="144">
        <f t="shared" si="30"/>
        <v>0</v>
      </c>
      <c r="L485" s="144"/>
    </row>
    <row r="486" spans="1:12" s="62" customFormat="1" ht="61.5" customHeight="1">
      <c r="A486" s="147"/>
      <c r="B486" s="464" t="s">
        <v>261</v>
      </c>
      <c r="C486" s="465"/>
      <c r="D486" s="465"/>
      <c r="E486" s="465"/>
      <c r="F486" s="465"/>
      <c r="G486" s="465"/>
      <c r="H486" s="148"/>
      <c r="I486" s="149"/>
      <c r="J486" s="150"/>
      <c r="K486" s="150">
        <f>SUM(K480:K485)</f>
        <v>0</v>
      </c>
      <c r="L486" s="150">
        <f>SUM(L480:L485)</f>
        <v>0</v>
      </c>
    </row>
    <row r="487" spans="1:12" s="62" customFormat="1" ht="36" customHeight="1">
      <c r="A487" s="147"/>
      <c r="B487" s="226"/>
      <c r="C487" s="227"/>
      <c r="D487" s="227"/>
      <c r="E487" s="227"/>
      <c r="F487" s="227"/>
      <c r="G487" s="227"/>
      <c r="H487" s="231"/>
      <c r="I487" s="149"/>
      <c r="J487" s="150"/>
      <c r="K487" s="150"/>
      <c r="L487" s="150"/>
    </row>
    <row r="488" spans="1:12" s="61" customFormat="1" ht="72.75" customHeight="1">
      <c r="A488" s="128">
        <v>67</v>
      </c>
      <c r="B488" s="127">
        <v>1</v>
      </c>
      <c r="C488" s="127" t="s">
        <v>252</v>
      </c>
      <c r="D488" s="151" t="s">
        <v>295</v>
      </c>
      <c r="E488" s="126" t="s">
        <v>296</v>
      </c>
      <c r="F488" s="126" t="s">
        <v>960</v>
      </c>
      <c r="G488" s="127" t="s">
        <v>266</v>
      </c>
      <c r="H488" s="145" t="s">
        <v>234</v>
      </c>
      <c r="I488" s="143">
        <v>3</v>
      </c>
      <c r="J488" s="144">
        <v>115500</v>
      </c>
      <c r="K488" s="144">
        <f>I488*J488</f>
        <v>346500</v>
      </c>
      <c r="L488" s="144">
        <f>K488*1.12</f>
        <v>388080.00000000006</v>
      </c>
    </row>
    <row r="489" spans="1:12" s="61" customFormat="1" ht="77.25" customHeight="1">
      <c r="A489" s="128">
        <v>68</v>
      </c>
      <c r="B489" s="127">
        <v>2</v>
      </c>
      <c r="C489" s="127" t="s">
        <v>252</v>
      </c>
      <c r="D489" s="151" t="s">
        <v>961</v>
      </c>
      <c r="E489" s="126" t="s">
        <v>961</v>
      </c>
      <c r="F489" s="126" t="s">
        <v>961</v>
      </c>
      <c r="G489" s="127" t="s">
        <v>266</v>
      </c>
      <c r="H489" s="145" t="s">
        <v>234</v>
      </c>
      <c r="I489" s="146">
        <v>1</v>
      </c>
      <c r="J489" s="144"/>
      <c r="K489" s="144">
        <f t="shared" ref="K489:K494" si="31">I489*J489</f>
        <v>0</v>
      </c>
      <c r="L489" s="144"/>
    </row>
    <row r="490" spans="1:12" ht="76.5" customHeight="1">
      <c r="A490" s="128">
        <v>69</v>
      </c>
      <c r="B490" s="127">
        <v>3</v>
      </c>
      <c r="C490" s="127" t="s">
        <v>33</v>
      </c>
      <c r="D490" s="151" t="s">
        <v>269</v>
      </c>
      <c r="E490" s="126" t="s">
        <v>269</v>
      </c>
      <c r="F490" s="126" t="s">
        <v>269</v>
      </c>
      <c r="G490" s="127" t="s">
        <v>266</v>
      </c>
      <c r="H490" s="145" t="s">
        <v>234</v>
      </c>
      <c r="I490" s="146">
        <v>2</v>
      </c>
      <c r="J490" s="144"/>
      <c r="K490" s="144">
        <f t="shared" si="31"/>
        <v>0</v>
      </c>
      <c r="L490" s="144"/>
    </row>
    <row r="491" spans="1:12" s="62" customFormat="1" ht="78.75" customHeight="1">
      <c r="A491" s="128">
        <v>70</v>
      </c>
      <c r="B491" s="127">
        <v>4</v>
      </c>
      <c r="C491" s="127" t="s">
        <v>252</v>
      </c>
      <c r="D491" s="151" t="s">
        <v>962</v>
      </c>
      <c r="E491" s="126" t="s">
        <v>962</v>
      </c>
      <c r="F491" s="126" t="s">
        <v>962</v>
      </c>
      <c r="G491" s="127" t="s">
        <v>266</v>
      </c>
      <c r="H491" s="145" t="s">
        <v>234</v>
      </c>
      <c r="I491" s="146">
        <v>4</v>
      </c>
      <c r="J491" s="144"/>
      <c r="K491" s="144">
        <f t="shared" si="31"/>
        <v>0</v>
      </c>
      <c r="L491" s="144"/>
    </row>
    <row r="492" spans="1:12" s="62" customFormat="1" ht="78.75" customHeight="1">
      <c r="A492" s="128">
        <v>71</v>
      </c>
      <c r="B492" s="127">
        <v>5</v>
      </c>
      <c r="C492" s="127" t="s">
        <v>252</v>
      </c>
      <c r="D492" s="151" t="s">
        <v>963</v>
      </c>
      <c r="E492" s="126" t="s">
        <v>963</v>
      </c>
      <c r="F492" s="126" t="s">
        <v>963</v>
      </c>
      <c r="G492" s="127" t="s">
        <v>266</v>
      </c>
      <c r="H492" s="145" t="s">
        <v>234</v>
      </c>
      <c r="I492" s="146">
        <v>5</v>
      </c>
      <c r="J492" s="144"/>
      <c r="K492" s="144">
        <f t="shared" si="31"/>
        <v>0</v>
      </c>
      <c r="L492" s="144"/>
    </row>
    <row r="493" spans="1:12" s="62" customFormat="1" ht="78.75" customHeight="1">
      <c r="A493" s="128">
        <v>72</v>
      </c>
      <c r="B493" s="127">
        <v>6</v>
      </c>
      <c r="C493" s="152" t="s">
        <v>33</v>
      </c>
      <c r="D493" s="126" t="s">
        <v>964</v>
      </c>
      <c r="E493" s="126" t="s">
        <v>965</v>
      </c>
      <c r="F493" s="126" t="s">
        <v>965</v>
      </c>
      <c r="G493" s="127" t="s">
        <v>939</v>
      </c>
      <c r="H493" s="153" t="s">
        <v>234</v>
      </c>
      <c r="I493" s="124">
        <v>1</v>
      </c>
      <c r="J493" s="144"/>
      <c r="K493" s="144">
        <f t="shared" si="31"/>
        <v>0</v>
      </c>
      <c r="L493" s="122"/>
    </row>
    <row r="494" spans="1:12" s="62" customFormat="1" ht="78.75" customHeight="1">
      <c r="A494" s="128">
        <v>73</v>
      </c>
      <c r="B494" s="127">
        <v>7</v>
      </c>
      <c r="C494" s="120" t="s">
        <v>33</v>
      </c>
      <c r="D494" s="126" t="s">
        <v>966</v>
      </c>
      <c r="E494" s="126" t="s">
        <v>967</v>
      </c>
      <c r="F494" s="126" t="s">
        <v>967</v>
      </c>
      <c r="G494" s="120" t="s">
        <v>939</v>
      </c>
      <c r="H494" s="123" t="s">
        <v>234</v>
      </c>
      <c r="I494" s="124">
        <v>2</v>
      </c>
      <c r="J494" s="144"/>
      <c r="K494" s="144">
        <f t="shared" si="31"/>
        <v>0</v>
      </c>
      <c r="L494" s="122"/>
    </row>
    <row r="495" spans="1:12" s="62" customFormat="1" ht="74.25" customHeight="1">
      <c r="A495" s="128">
        <v>74</v>
      </c>
      <c r="B495" s="127">
        <v>8</v>
      </c>
      <c r="C495" s="120" t="s">
        <v>33</v>
      </c>
      <c r="D495" s="121" t="s">
        <v>968</v>
      </c>
      <c r="E495" s="121" t="s">
        <v>969</v>
      </c>
      <c r="F495" s="121" t="s">
        <v>969</v>
      </c>
      <c r="G495" s="120" t="s">
        <v>939</v>
      </c>
      <c r="H495" s="123" t="s">
        <v>234</v>
      </c>
      <c r="I495" s="124"/>
      <c r="J495" s="144"/>
      <c r="K495" s="144"/>
      <c r="L495" s="122"/>
    </row>
    <row r="496" spans="1:12" s="62" customFormat="1" ht="81" customHeight="1">
      <c r="A496" s="128">
        <v>75</v>
      </c>
      <c r="B496" s="127">
        <v>9</v>
      </c>
      <c r="C496" s="120" t="s">
        <v>33</v>
      </c>
      <c r="D496" s="121" t="s">
        <v>968</v>
      </c>
      <c r="E496" s="121" t="s">
        <v>970</v>
      </c>
      <c r="F496" s="121" t="s">
        <v>970</v>
      </c>
      <c r="G496" s="120" t="s">
        <v>939</v>
      </c>
      <c r="H496" s="123" t="s">
        <v>234</v>
      </c>
      <c r="I496" s="124"/>
      <c r="J496" s="144"/>
      <c r="K496" s="144"/>
      <c r="L496" s="122"/>
    </row>
    <row r="497" spans="1:13" s="61" customFormat="1" ht="82.5" customHeight="1">
      <c r="A497" s="128">
        <v>76</v>
      </c>
      <c r="B497" s="127">
        <v>10</v>
      </c>
      <c r="C497" s="120" t="s">
        <v>252</v>
      </c>
      <c r="D497" s="121" t="s">
        <v>971</v>
      </c>
      <c r="E497" s="121" t="s">
        <v>971</v>
      </c>
      <c r="F497" s="121" t="s">
        <v>971</v>
      </c>
      <c r="G497" s="120" t="s">
        <v>939</v>
      </c>
      <c r="H497" s="123" t="s">
        <v>234</v>
      </c>
      <c r="I497" s="154"/>
      <c r="J497" s="144"/>
      <c r="K497" s="144"/>
      <c r="L497" s="122"/>
    </row>
    <row r="498" spans="1:13" s="61" customFormat="1" ht="79.5" customHeight="1">
      <c r="A498" s="128">
        <v>77</v>
      </c>
      <c r="B498" s="127">
        <v>11</v>
      </c>
      <c r="C498" s="120" t="s">
        <v>252</v>
      </c>
      <c r="D498" s="121" t="s">
        <v>277</v>
      </c>
      <c r="E498" s="121" t="s">
        <v>277</v>
      </c>
      <c r="F498" s="121" t="s">
        <v>277</v>
      </c>
      <c r="G498" s="120" t="s">
        <v>939</v>
      </c>
      <c r="H498" s="123" t="s">
        <v>234</v>
      </c>
      <c r="I498" s="154"/>
      <c r="J498" s="144"/>
      <c r="K498" s="144"/>
      <c r="L498" s="122"/>
    </row>
    <row r="499" spans="1:13" s="61" customFormat="1" ht="96" customHeight="1">
      <c r="A499" s="128">
        <v>78</v>
      </c>
      <c r="B499" s="127">
        <v>12</v>
      </c>
      <c r="C499" s="120" t="s">
        <v>252</v>
      </c>
      <c r="D499" s="121" t="s">
        <v>972</v>
      </c>
      <c r="E499" s="121" t="s">
        <v>973</v>
      </c>
      <c r="F499" s="121" t="s">
        <v>973</v>
      </c>
      <c r="G499" s="120" t="s">
        <v>974</v>
      </c>
      <c r="H499" s="155" t="s">
        <v>234</v>
      </c>
      <c r="I499" s="143"/>
      <c r="J499" s="144"/>
      <c r="K499" s="144"/>
      <c r="L499" s="144"/>
    </row>
    <row r="500" spans="1:13" s="61" customFormat="1" ht="106.5" customHeight="1">
      <c r="A500" s="128">
        <v>79</v>
      </c>
      <c r="B500" s="127">
        <v>13</v>
      </c>
      <c r="C500" s="120" t="s">
        <v>33</v>
      </c>
      <c r="D500" s="156" t="s">
        <v>450</v>
      </c>
      <c r="E500" s="121" t="s">
        <v>975</v>
      </c>
      <c r="F500" s="121" t="s">
        <v>976</v>
      </c>
      <c r="G500" s="120" t="s">
        <v>939</v>
      </c>
      <c r="H500" s="120" t="s">
        <v>234</v>
      </c>
      <c r="I500" s="146">
        <v>1028</v>
      </c>
      <c r="J500" s="144">
        <v>500</v>
      </c>
      <c r="K500" s="144">
        <f>I500*J500</f>
        <v>514000</v>
      </c>
      <c r="L500" s="144">
        <f>K500*1.12</f>
        <v>575680</v>
      </c>
    </row>
    <row r="501" spans="1:13" s="61" customFormat="1" ht="106.5" customHeight="1">
      <c r="A501" s="128">
        <v>80</v>
      </c>
      <c r="B501" s="127">
        <v>14</v>
      </c>
      <c r="C501" s="120" t="s">
        <v>33</v>
      </c>
      <c r="D501" s="151" t="s">
        <v>977</v>
      </c>
      <c r="E501" s="126" t="s">
        <v>978</v>
      </c>
      <c r="F501" s="126" t="s">
        <v>978</v>
      </c>
      <c r="G501" s="120" t="s">
        <v>939</v>
      </c>
      <c r="H501" s="120" t="s">
        <v>234</v>
      </c>
      <c r="I501" s="146"/>
      <c r="J501" s="144"/>
      <c r="K501" s="144"/>
      <c r="L501" s="144"/>
    </row>
    <row r="502" spans="1:13" ht="155.25" customHeight="1">
      <c r="A502" s="128">
        <v>81</v>
      </c>
      <c r="B502" s="127">
        <v>15</v>
      </c>
      <c r="C502" s="127" t="s">
        <v>252</v>
      </c>
      <c r="D502" s="151" t="s">
        <v>979</v>
      </c>
      <c r="E502" s="126" t="s">
        <v>980</v>
      </c>
      <c r="F502" s="126" t="s">
        <v>981</v>
      </c>
      <c r="G502" s="127" t="s">
        <v>939</v>
      </c>
      <c r="H502" s="127" t="s">
        <v>234</v>
      </c>
      <c r="I502" s="157"/>
      <c r="J502" s="144"/>
      <c r="K502" s="144"/>
      <c r="L502" s="158"/>
    </row>
    <row r="503" spans="1:13" ht="51.75" customHeight="1">
      <c r="A503" s="119"/>
      <c r="B503" s="452" t="s">
        <v>304</v>
      </c>
      <c r="C503" s="452"/>
      <c r="D503" s="452"/>
      <c r="E503" s="452"/>
      <c r="F503" s="452"/>
      <c r="G503" s="452"/>
      <c r="H503" s="231"/>
      <c r="I503" s="149"/>
      <c r="J503" s="150"/>
      <c r="K503" s="150">
        <f>SUM(K488:K502)</f>
        <v>860500</v>
      </c>
      <c r="L503" s="150">
        <f>SUM(L488:L502)</f>
        <v>963760</v>
      </c>
    </row>
    <row r="504" spans="1:13" s="62" customFormat="1" ht="73.5" customHeight="1">
      <c r="A504" s="219"/>
      <c r="B504" s="220"/>
      <c r="C504" s="220"/>
      <c r="D504" s="221" t="s">
        <v>1249</v>
      </c>
      <c r="E504" s="221" t="s">
        <v>1249</v>
      </c>
      <c r="F504" s="221" t="s">
        <v>1250</v>
      </c>
      <c r="G504" s="120" t="s">
        <v>974</v>
      </c>
      <c r="H504" s="220" t="s">
        <v>1109</v>
      </c>
      <c r="I504" s="222">
        <v>1</v>
      </c>
      <c r="J504" s="223">
        <v>955080</v>
      </c>
      <c r="K504" s="223">
        <f>I504*J504</f>
        <v>955080</v>
      </c>
      <c r="L504" s="223">
        <f>K504*1.12</f>
        <v>1069689.6000000001</v>
      </c>
    </row>
    <row r="505" spans="1:13" s="62" customFormat="1" ht="73.5" customHeight="1">
      <c r="A505" s="219"/>
      <c r="B505" s="220"/>
      <c r="C505" s="220"/>
      <c r="D505" s="221" t="s">
        <v>1247</v>
      </c>
      <c r="E505" s="221" t="s">
        <v>1247</v>
      </c>
      <c r="F505" s="221" t="s">
        <v>1248</v>
      </c>
      <c r="G505" s="120" t="s">
        <v>974</v>
      </c>
      <c r="H505" s="220" t="s">
        <v>1109</v>
      </c>
      <c r="I505" s="222">
        <v>2</v>
      </c>
      <c r="J505" s="223">
        <v>55485</v>
      </c>
      <c r="K505" s="223">
        <f>I505*J505</f>
        <v>110970</v>
      </c>
      <c r="L505" s="223">
        <f>K505*1.12</f>
        <v>124286.40000000001</v>
      </c>
    </row>
    <row r="506" spans="1:13" ht="65.25" customHeight="1">
      <c r="A506" s="123">
        <v>84</v>
      </c>
      <c r="B506" s="123">
        <v>3</v>
      </c>
      <c r="C506" s="120" t="s">
        <v>33</v>
      </c>
      <c r="D506" s="126" t="s">
        <v>983</v>
      </c>
      <c r="E506" s="126" t="s">
        <v>984</v>
      </c>
      <c r="F506" s="126" t="s">
        <v>985</v>
      </c>
      <c r="G506" s="120" t="s">
        <v>982</v>
      </c>
      <c r="H506" s="123" t="s">
        <v>234</v>
      </c>
      <c r="I506" s="129"/>
      <c r="J506" s="124"/>
      <c r="K506" s="122"/>
      <c r="L506" s="122"/>
    </row>
    <row r="507" spans="1:13" ht="65.25" customHeight="1">
      <c r="A507" s="123">
        <v>85</v>
      </c>
      <c r="B507" s="123">
        <v>4</v>
      </c>
      <c r="C507" s="120" t="s">
        <v>33</v>
      </c>
      <c r="D507" s="126" t="s">
        <v>986</v>
      </c>
      <c r="E507" s="126" t="s">
        <v>987</v>
      </c>
      <c r="F507" s="126" t="s">
        <v>987</v>
      </c>
      <c r="G507" s="120" t="s">
        <v>982</v>
      </c>
      <c r="H507" s="123" t="s">
        <v>234</v>
      </c>
      <c r="I507" s="129"/>
      <c r="J507" s="124"/>
      <c r="K507" s="122"/>
      <c r="L507" s="122"/>
    </row>
    <row r="508" spans="1:13" ht="65.25" customHeight="1">
      <c r="A508" s="123">
        <v>86</v>
      </c>
      <c r="B508" s="123">
        <v>5</v>
      </c>
      <c r="C508" s="120" t="s">
        <v>33</v>
      </c>
      <c r="D508" s="126" t="s">
        <v>988</v>
      </c>
      <c r="E508" s="126" t="s">
        <v>989</v>
      </c>
      <c r="F508" s="126" t="s">
        <v>989</v>
      </c>
      <c r="G508" s="120" t="s">
        <v>982</v>
      </c>
      <c r="H508" s="123" t="s">
        <v>234</v>
      </c>
      <c r="I508" s="129"/>
      <c r="J508" s="124"/>
      <c r="K508" s="122"/>
      <c r="L508" s="122"/>
    </row>
    <row r="509" spans="1:13" s="61" customFormat="1" ht="48" customHeight="1">
      <c r="A509" s="123">
        <v>87</v>
      </c>
      <c r="B509" s="123">
        <v>6</v>
      </c>
      <c r="C509" s="120" t="s">
        <v>33</v>
      </c>
      <c r="D509" s="121" t="s">
        <v>990</v>
      </c>
      <c r="E509" s="121" t="s">
        <v>990</v>
      </c>
      <c r="F509" s="121" t="s">
        <v>990</v>
      </c>
      <c r="G509" s="120" t="s">
        <v>982</v>
      </c>
      <c r="H509" s="123" t="s">
        <v>234</v>
      </c>
      <c r="I509" s="124"/>
      <c r="J509" s="124"/>
      <c r="K509" s="122"/>
      <c r="L509" s="122"/>
    </row>
    <row r="510" spans="1:13" s="61" customFormat="1" ht="34.5" customHeight="1">
      <c r="A510" s="147"/>
      <c r="B510" s="464" t="s">
        <v>361</v>
      </c>
      <c r="C510" s="465"/>
      <c r="D510" s="465"/>
      <c r="E510" s="465"/>
      <c r="F510" s="465"/>
      <c r="G510" s="465"/>
      <c r="H510" s="147"/>
      <c r="I510" s="159"/>
      <c r="J510" s="160"/>
      <c r="K510" s="160">
        <f>SUM(K504:K509)</f>
        <v>1066050</v>
      </c>
      <c r="L510" s="160">
        <f>SUM(L504:L509)</f>
        <v>1193976</v>
      </c>
      <c r="M510" s="161"/>
    </row>
    <row r="511" spans="1:13" s="1" customFormat="1" ht="48" customHeight="1">
      <c r="A511" s="119"/>
      <c r="B511" s="467" t="s">
        <v>362</v>
      </c>
      <c r="C511" s="468"/>
      <c r="D511" s="468"/>
      <c r="E511" s="468"/>
      <c r="F511" s="468"/>
      <c r="G511" s="468"/>
      <c r="H511" s="119"/>
      <c r="I511" s="162"/>
      <c r="J511" s="160"/>
      <c r="K511" s="160">
        <f>K486+K503+K510</f>
        <v>1926550</v>
      </c>
      <c r="L511" s="160">
        <f>L486+L503+L510</f>
        <v>2157736</v>
      </c>
    </row>
    <row r="512" spans="1:13" s="62" customFormat="1" ht="57" customHeight="1">
      <c r="A512" s="446" t="s">
        <v>1117</v>
      </c>
      <c r="B512" s="447"/>
      <c r="C512" s="447"/>
      <c r="D512" s="447"/>
      <c r="E512" s="447"/>
      <c r="F512" s="447"/>
      <c r="G512" s="447"/>
      <c r="H512" s="447"/>
      <c r="I512" s="447"/>
      <c r="J512" s="447"/>
      <c r="K512" s="447"/>
      <c r="L512" s="447"/>
    </row>
    <row r="513" spans="1:12" s="62" customFormat="1" ht="72" customHeight="1">
      <c r="A513" s="123">
        <v>88</v>
      </c>
      <c r="B513" s="123">
        <v>1</v>
      </c>
      <c r="C513" s="120" t="s">
        <v>33</v>
      </c>
      <c r="D513" s="121" t="s">
        <v>991</v>
      </c>
      <c r="E513" s="121" t="s">
        <v>991</v>
      </c>
      <c r="F513" s="121" t="s">
        <v>992</v>
      </c>
      <c r="G513" s="120" t="s">
        <v>939</v>
      </c>
      <c r="H513" s="123" t="s">
        <v>234</v>
      </c>
      <c r="I513" s="124"/>
      <c r="J513" s="122"/>
      <c r="K513" s="122"/>
      <c r="L513" s="122"/>
    </row>
    <row r="514" spans="1:12" s="62" customFormat="1" ht="70.5" customHeight="1">
      <c r="A514" s="123">
        <v>89</v>
      </c>
      <c r="B514" s="120">
        <v>2</v>
      </c>
      <c r="C514" s="120" t="s">
        <v>33</v>
      </c>
      <c r="D514" s="121" t="s">
        <v>395</v>
      </c>
      <c r="E514" s="121" t="s">
        <v>396</v>
      </c>
      <c r="F514" s="121" t="s">
        <v>398</v>
      </c>
      <c r="G514" s="120" t="s">
        <v>233</v>
      </c>
      <c r="H514" s="120" t="s">
        <v>399</v>
      </c>
      <c r="I514" s="143"/>
      <c r="J514" s="122"/>
      <c r="K514" s="122"/>
      <c r="L514" s="144"/>
    </row>
    <row r="515" spans="1:12" s="62" customFormat="1" ht="69.75" customHeight="1">
      <c r="A515" s="123">
        <v>90</v>
      </c>
      <c r="B515" s="123">
        <v>3</v>
      </c>
      <c r="C515" s="120" t="s">
        <v>33</v>
      </c>
      <c r="D515" s="121" t="s">
        <v>993</v>
      </c>
      <c r="E515" s="121" t="s">
        <v>994</v>
      </c>
      <c r="F515" s="121" t="s">
        <v>995</v>
      </c>
      <c r="G515" s="120" t="s">
        <v>974</v>
      </c>
      <c r="H515" s="123" t="s">
        <v>234</v>
      </c>
      <c r="I515" s="124"/>
      <c r="J515" s="122"/>
      <c r="K515" s="122"/>
      <c r="L515" s="122"/>
    </row>
    <row r="516" spans="1:12" ht="68.25" customHeight="1">
      <c r="A516" s="123">
        <v>91</v>
      </c>
      <c r="B516" s="120">
        <v>4</v>
      </c>
      <c r="C516" s="120" t="s">
        <v>33</v>
      </c>
      <c r="D516" s="121" t="s">
        <v>404</v>
      </c>
      <c r="E516" s="121" t="s">
        <v>405</v>
      </c>
      <c r="F516" s="121" t="s">
        <v>407</v>
      </c>
      <c r="G516" s="120" t="s">
        <v>233</v>
      </c>
      <c r="H516" s="120" t="s">
        <v>234</v>
      </c>
      <c r="I516" s="143"/>
      <c r="J516" s="122"/>
      <c r="K516" s="122"/>
      <c r="L516" s="144"/>
    </row>
    <row r="517" spans="1:12" s="62" customFormat="1" ht="60.75" customHeight="1">
      <c r="A517" s="123">
        <v>92</v>
      </c>
      <c r="B517" s="123">
        <v>5</v>
      </c>
      <c r="C517" s="120" t="s">
        <v>33</v>
      </c>
      <c r="D517" s="121" t="s">
        <v>996</v>
      </c>
      <c r="E517" s="121" t="s">
        <v>996</v>
      </c>
      <c r="F517" s="121" t="s">
        <v>996</v>
      </c>
      <c r="G517" s="120" t="s">
        <v>266</v>
      </c>
      <c r="H517" s="120" t="s">
        <v>234</v>
      </c>
      <c r="I517" s="143"/>
      <c r="J517" s="122"/>
      <c r="K517" s="122"/>
      <c r="L517" s="144"/>
    </row>
    <row r="518" spans="1:12" s="62" customFormat="1" ht="77.25" customHeight="1">
      <c r="A518" s="123">
        <v>93</v>
      </c>
      <c r="B518" s="120">
        <v>6</v>
      </c>
      <c r="C518" s="120" t="s">
        <v>252</v>
      </c>
      <c r="D518" s="121" t="s">
        <v>425</v>
      </c>
      <c r="E518" s="121" t="s">
        <v>426</v>
      </c>
      <c r="F518" s="121" t="s">
        <v>428</v>
      </c>
      <c r="G518" s="120" t="s">
        <v>266</v>
      </c>
      <c r="H518" s="120" t="s">
        <v>234</v>
      </c>
      <c r="I518" s="143"/>
      <c r="J518" s="122"/>
      <c r="K518" s="122"/>
      <c r="L518" s="144"/>
    </row>
    <row r="519" spans="1:12" s="62" customFormat="1" ht="76.5" customHeight="1">
      <c r="A519" s="123">
        <v>94</v>
      </c>
      <c r="B519" s="123">
        <v>7</v>
      </c>
      <c r="C519" s="120" t="s">
        <v>252</v>
      </c>
      <c r="D519" s="121" t="s">
        <v>997</v>
      </c>
      <c r="E519" s="121" t="s">
        <v>997</v>
      </c>
      <c r="F519" s="121" t="s">
        <v>997</v>
      </c>
      <c r="G519" s="120" t="s">
        <v>266</v>
      </c>
      <c r="H519" s="120" t="s">
        <v>998</v>
      </c>
      <c r="I519" s="143"/>
      <c r="J519" s="122"/>
      <c r="K519" s="122"/>
      <c r="L519" s="144"/>
    </row>
    <row r="520" spans="1:12" s="62" customFormat="1" ht="59.25" customHeight="1">
      <c r="A520" s="123">
        <v>95</v>
      </c>
      <c r="B520" s="120">
        <v>8</v>
      </c>
      <c r="C520" s="120" t="s">
        <v>252</v>
      </c>
      <c r="D520" s="121" t="s">
        <v>999</v>
      </c>
      <c r="E520" s="121" t="s">
        <v>999</v>
      </c>
      <c r="F520" s="121" t="s">
        <v>999</v>
      </c>
      <c r="G520" s="120" t="s">
        <v>266</v>
      </c>
      <c r="H520" s="120" t="s">
        <v>1000</v>
      </c>
      <c r="I520" s="143"/>
      <c r="J520" s="122"/>
      <c r="K520" s="122"/>
      <c r="L520" s="144"/>
    </row>
    <row r="521" spans="1:12" s="62" customFormat="1" ht="56.25" customHeight="1">
      <c r="A521" s="123">
        <v>96</v>
      </c>
      <c r="B521" s="123">
        <v>9</v>
      </c>
      <c r="C521" s="127" t="s">
        <v>33</v>
      </c>
      <c r="D521" s="126" t="s">
        <v>1001</v>
      </c>
      <c r="E521" s="126" t="s">
        <v>1001</v>
      </c>
      <c r="F521" s="126" t="s">
        <v>1001</v>
      </c>
      <c r="G521" s="120" t="s">
        <v>266</v>
      </c>
      <c r="H521" s="120" t="s">
        <v>234</v>
      </c>
      <c r="I521" s="143"/>
      <c r="J521" s="122"/>
      <c r="K521" s="122"/>
      <c r="L521" s="144"/>
    </row>
    <row r="522" spans="1:12" s="62" customFormat="1" ht="190.5" customHeight="1">
      <c r="A522" s="123">
        <v>97</v>
      </c>
      <c r="B522" s="120">
        <v>10</v>
      </c>
      <c r="C522" s="120" t="s">
        <v>252</v>
      </c>
      <c r="D522" s="121" t="s">
        <v>459</v>
      </c>
      <c r="E522" s="121" t="s">
        <v>460</v>
      </c>
      <c r="F522" s="163" t="s">
        <v>462</v>
      </c>
      <c r="G522" s="120" t="s">
        <v>266</v>
      </c>
      <c r="H522" s="120" t="s">
        <v>458</v>
      </c>
      <c r="I522" s="143"/>
      <c r="J522" s="122"/>
      <c r="K522" s="122"/>
      <c r="L522" s="144"/>
    </row>
    <row r="523" spans="1:12" s="61" customFormat="1" ht="189.75" customHeight="1">
      <c r="A523" s="123">
        <v>98</v>
      </c>
      <c r="B523" s="123">
        <v>11</v>
      </c>
      <c r="C523" s="120" t="s">
        <v>252</v>
      </c>
      <c r="D523" s="121" t="str">
        <f>$D$522</f>
        <v>Шиналар (жаздық)</v>
      </c>
      <c r="E523" s="121" t="str">
        <f>$E$522</f>
        <v xml:space="preserve">Шины (летняя) </v>
      </c>
      <c r="F523" s="163" t="s">
        <v>462</v>
      </c>
      <c r="G523" s="120" t="s">
        <v>266</v>
      </c>
      <c r="H523" s="120" t="s">
        <v>458</v>
      </c>
      <c r="I523" s="143"/>
      <c r="J523" s="122"/>
      <c r="K523" s="122"/>
      <c r="L523" s="144"/>
    </row>
    <row r="524" spans="1:12" s="61" customFormat="1" ht="90.75" customHeight="1">
      <c r="A524" s="123">
        <v>99</v>
      </c>
      <c r="B524" s="120">
        <v>12</v>
      </c>
      <c r="C524" s="120" t="s">
        <v>252</v>
      </c>
      <c r="D524" s="121" t="s">
        <v>1002</v>
      </c>
      <c r="E524" s="163" t="s">
        <v>1003</v>
      </c>
      <c r="F524" s="163" t="s">
        <v>1003</v>
      </c>
      <c r="G524" s="120" t="s">
        <v>939</v>
      </c>
      <c r="H524" s="120" t="s">
        <v>1004</v>
      </c>
      <c r="I524" s="143"/>
      <c r="J524" s="122"/>
      <c r="K524" s="122"/>
      <c r="L524" s="144"/>
    </row>
    <row r="525" spans="1:12" s="62" customFormat="1" ht="80.25" customHeight="1">
      <c r="A525" s="123">
        <v>100</v>
      </c>
      <c r="B525" s="120">
        <v>15</v>
      </c>
      <c r="C525" s="127" t="s">
        <v>252</v>
      </c>
      <c r="D525" s="126" t="s">
        <v>446</v>
      </c>
      <c r="E525" s="126" t="s">
        <v>445</v>
      </c>
      <c r="F525" s="239" t="s">
        <v>448</v>
      </c>
      <c r="G525" s="155" t="s">
        <v>266</v>
      </c>
      <c r="H525" s="120" t="s">
        <v>1005</v>
      </c>
      <c r="I525" s="143">
        <v>1028</v>
      </c>
      <c r="J525" s="144">
        <v>500</v>
      </c>
      <c r="K525" s="122">
        <f>I525*J525</f>
        <v>514000</v>
      </c>
      <c r="L525" s="144">
        <f>K525*1.12</f>
        <v>575680</v>
      </c>
    </row>
    <row r="526" spans="1:12" s="61" customFormat="1" ht="90.75" customHeight="1">
      <c r="A526" s="123">
        <v>101</v>
      </c>
      <c r="B526" s="123">
        <v>13</v>
      </c>
      <c r="C526" s="120" t="s">
        <v>252</v>
      </c>
      <c r="D526" s="121" t="s">
        <v>1006</v>
      </c>
      <c r="E526" s="121" t="s">
        <v>1006</v>
      </c>
      <c r="F526" s="163" t="s">
        <v>1006</v>
      </c>
      <c r="G526" s="120" t="s">
        <v>939</v>
      </c>
      <c r="H526" s="120" t="s">
        <v>1004</v>
      </c>
      <c r="I526" s="143"/>
      <c r="J526" s="122"/>
      <c r="K526" s="122"/>
      <c r="L526" s="144"/>
    </row>
    <row r="527" spans="1:12" s="1" customFormat="1" ht="48" customHeight="1">
      <c r="A527" s="119"/>
      <c r="B527" s="231" t="s">
        <v>467</v>
      </c>
      <c r="C527" s="231"/>
      <c r="D527" s="164"/>
      <c r="E527" s="164"/>
      <c r="F527" s="164"/>
      <c r="G527" s="231"/>
      <c r="H527" s="231"/>
      <c r="I527" s="149"/>
      <c r="J527" s="150"/>
      <c r="K527" s="150">
        <f>SUM(K513:K526)</f>
        <v>514000</v>
      </c>
      <c r="L527" s="150">
        <f>SUM(L513:L526)</f>
        <v>575680</v>
      </c>
    </row>
    <row r="528" spans="1:12" s="83" customFormat="1" ht="66.75" customHeight="1">
      <c r="A528" s="446" t="s">
        <v>1007</v>
      </c>
      <c r="B528" s="447"/>
      <c r="C528" s="447"/>
      <c r="D528" s="447"/>
      <c r="E528" s="447"/>
      <c r="F528" s="447"/>
      <c r="G528" s="447"/>
      <c r="H528" s="447"/>
      <c r="I528" s="447"/>
      <c r="J528" s="447"/>
      <c r="K528" s="447"/>
      <c r="L528" s="447"/>
    </row>
    <row r="529" spans="1:12" s="83" customFormat="1" ht="59.25" customHeight="1">
      <c r="A529" s="123">
        <v>102</v>
      </c>
      <c r="B529" s="120">
        <v>1</v>
      </c>
      <c r="C529" s="165" t="s">
        <v>33</v>
      </c>
      <c r="D529" s="476" t="s">
        <v>469</v>
      </c>
      <c r="E529" s="476" t="s">
        <v>470</v>
      </c>
      <c r="F529" s="166" t="s">
        <v>1008</v>
      </c>
      <c r="G529" s="167" t="s">
        <v>266</v>
      </c>
      <c r="H529" s="120" t="s">
        <v>533</v>
      </c>
      <c r="I529" s="168"/>
      <c r="J529" s="169"/>
      <c r="K529" s="144"/>
      <c r="L529" s="144"/>
    </row>
    <row r="530" spans="1:12" s="83" customFormat="1" ht="59.25" customHeight="1">
      <c r="A530" s="123">
        <v>103</v>
      </c>
      <c r="B530" s="120">
        <v>2</v>
      </c>
      <c r="C530" s="165" t="s">
        <v>33</v>
      </c>
      <c r="D530" s="477"/>
      <c r="E530" s="477"/>
      <c r="F530" s="166" t="s">
        <v>1009</v>
      </c>
      <c r="G530" s="167" t="s">
        <v>266</v>
      </c>
      <c r="H530" s="120" t="s">
        <v>533</v>
      </c>
      <c r="I530" s="168"/>
      <c r="J530" s="169"/>
      <c r="K530" s="144"/>
      <c r="L530" s="144"/>
    </row>
    <row r="531" spans="1:12" s="83" customFormat="1" ht="42" customHeight="1">
      <c r="A531" s="123"/>
      <c r="B531" s="231" t="s">
        <v>467</v>
      </c>
      <c r="C531" s="120"/>
      <c r="D531" s="230"/>
      <c r="E531" s="230"/>
      <c r="F531" s="166"/>
      <c r="G531" s="167"/>
      <c r="H531" s="170"/>
      <c r="I531" s="168"/>
      <c r="J531" s="168"/>
      <c r="K531" s="150">
        <f>SUM(K529:K530)</f>
        <v>0</v>
      </c>
      <c r="L531" s="150">
        <f>SUM(L529:L530)</f>
        <v>0</v>
      </c>
    </row>
    <row r="532" spans="1:12" s="62" customFormat="1" ht="57" customHeight="1">
      <c r="A532" s="446" t="s">
        <v>1118</v>
      </c>
      <c r="B532" s="447"/>
      <c r="C532" s="447"/>
      <c r="D532" s="447"/>
      <c r="E532" s="447"/>
      <c r="F532" s="447"/>
      <c r="G532" s="447"/>
      <c r="H532" s="447"/>
      <c r="I532" s="447"/>
      <c r="J532" s="447"/>
      <c r="K532" s="447"/>
      <c r="L532" s="447"/>
    </row>
    <row r="533" spans="1:12" s="62" customFormat="1" ht="52.5" customHeight="1">
      <c r="A533" s="123">
        <v>104</v>
      </c>
      <c r="B533" s="120">
        <v>1</v>
      </c>
      <c r="C533" s="120" t="s">
        <v>33</v>
      </c>
      <c r="D533" s="121" t="s">
        <v>480</v>
      </c>
      <c r="E533" s="121" t="s">
        <v>480</v>
      </c>
      <c r="F533" s="121" t="s">
        <v>480</v>
      </c>
      <c r="G533" s="120" t="s">
        <v>266</v>
      </c>
      <c r="H533" s="120" t="s">
        <v>234</v>
      </c>
      <c r="I533" s="143">
        <v>10</v>
      </c>
      <c r="J533" s="144">
        <v>2000</v>
      </c>
      <c r="K533" s="144">
        <f t="shared" ref="K533:K554" si="32">I533*J533</f>
        <v>20000</v>
      </c>
      <c r="L533" s="144"/>
    </row>
    <row r="534" spans="1:12" s="62" customFormat="1" ht="57" customHeight="1">
      <c r="A534" s="123">
        <v>105</v>
      </c>
      <c r="B534" s="120">
        <v>2</v>
      </c>
      <c r="C534" s="120" t="s">
        <v>33</v>
      </c>
      <c r="D534" s="121" t="s">
        <v>481</v>
      </c>
      <c r="E534" s="121" t="s">
        <v>481</v>
      </c>
      <c r="F534" s="121" t="s">
        <v>1123</v>
      </c>
      <c r="G534" s="120" t="s">
        <v>266</v>
      </c>
      <c r="H534" s="120" t="s">
        <v>234</v>
      </c>
      <c r="I534" s="143">
        <v>100</v>
      </c>
      <c r="J534" s="144">
        <v>3800</v>
      </c>
      <c r="K534" s="144">
        <f t="shared" si="32"/>
        <v>380000</v>
      </c>
      <c r="L534" s="144"/>
    </row>
    <row r="535" spans="1:12" s="62" customFormat="1" ht="53.25" customHeight="1">
      <c r="A535" s="123">
        <v>106</v>
      </c>
      <c r="B535" s="120">
        <v>3</v>
      </c>
      <c r="C535" s="120" t="s">
        <v>33</v>
      </c>
      <c r="D535" s="121" t="s">
        <v>481</v>
      </c>
      <c r="E535" s="121" t="s">
        <v>481</v>
      </c>
      <c r="F535" s="121" t="s">
        <v>484</v>
      </c>
      <c r="G535" s="120" t="s">
        <v>266</v>
      </c>
      <c r="H535" s="120" t="s">
        <v>234</v>
      </c>
      <c r="I535" s="143">
        <v>150</v>
      </c>
      <c r="J535" s="144">
        <v>190</v>
      </c>
      <c r="K535" s="144">
        <f t="shared" si="32"/>
        <v>28500</v>
      </c>
      <c r="L535" s="144"/>
    </row>
    <row r="536" spans="1:12" s="62" customFormat="1" ht="52.5" customHeight="1">
      <c r="A536" s="123">
        <v>107</v>
      </c>
      <c r="B536" s="120">
        <v>4</v>
      </c>
      <c r="C536" s="120" t="s">
        <v>33</v>
      </c>
      <c r="D536" s="121" t="s">
        <v>481</v>
      </c>
      <c r="E536" s="121" t="s">
        <v>481</v>
      </c>
      <c r="F536" s="121" t="s">
        <v>485</v>
      </c>
      <c r="G536" s="120" t="s">
        <v>266</v>
      </c>
      <c r="H536" s="120" t="s">
        <v>234</v>
      </c>
      <c r="I536" s="143">
        <v>100</v>
      </c>
      <c r="J536" s="144">
        <v>90</v>
      </c>
      <c r="K536" s="144">
        <f t="shared" si="32"/>
        <v>9000</v>
      </c>
      <c r="L536" s="144"/>
    </row>
    <row r="537" spans="1:12" s="62" customFormat="1" ht="54.75" customHeight="1">
      <c r="A537" s="123">
        <v>108</v>
      </c>
      <c r="B537" s="120">
        <v>5</v>
      </c>
      <c r="C537" s="120" t="s">
        <v>33</v>
      </c>
      <c r="D537" s="121" t="s">
        <v>481</v>
      </c>
      <c r="E537" s="121" t="s">
        <v>481</v>
      </c>
      <c r="F537" s="121" t="s">
        <v>486</v>
      </c>
      <c r="G537" s="120" t="s">
        <v>266</v>
      </c>
      <c r="H537" s="120" t="s">
        <v>234</v>
      </c>
      <c r="I537" s="143">
        <v>50</v>
      </c>
      <c r="J537" s="144">
        <v>420</v>
      </c>
      <c r="K537" s="144">
        <f t="shared" si="32"/>
        <v>21000</v>
      </c>
      <c r="L537" s="144"/>
    </row>
    <row r="538" spans="1:12" s="62" customFormat="1" ht="51" customHeight="1">
      <c r="A538" s="123">
        <v>109</v>
      </c>
      <c r="B538" s="120">
        <v>6</v>
      </c>
      <c r="C538" s="120" t="s">
        <v>33</v>
      </c>
      <c r="D538" s="121" t="s">
        <v>487</v>
      </c>
      <c r="E538" s="121" t="s">
        <v>1124</v>
      </c>
      <c r="F538" s="121" t="s">
        <v>1125</v>
      </c>
      <c r="G538" s="120" t="s">
        <v>266</v>
      </c>
      <c r="H538" s="120" t="s">
        <v>234</v>
      </c>
      <c r="I538" s="143">
        <v>250</v>
      </c>
      <c r="J538" s="144">
        <v>1124</v>
      </c>
      <c r="K538" s="144">
        <f t="shared" si="32"/>
        <v>281000</v>
      </c>
      <c r="L538" s="144"/>
    </row>
    <row r="539" spans="1:12" s="62" customFormat="1" ht="53.25" customHeight="1">
      <c r="A539" s="123">
        <v>110</v>
      </c>
      <c r="B539" s="120">
        <v>7</v>
      </c>
      <c r="C539" s="120" t="s">
        <v>33</v>
      </c>
      <c r="D539" s="121" t="s">
        <v>491</v>
      </c>
      <c r="E539" s="121" t="s">
        <v>492</v>
      </c>
      <c r="F539" s="121" t="s">
        <v>494</v>
      </c>
      <c r="G539" s="120" t="s">
        <v>266</v>
      </c>
      <c r="H539" s="120" t="s">
        <v>234</v>
      </c>
      <c r="I539" s="143">
        <v>20</v>
      </c>
      <c r="J539" s="144">
        <v>150</v>
      </c>
      <c r="K539" s="144">
        <f t="shared" si="32"/>
        <v>3000</v>
      </c>
      <c r="L539" s="144"/>
    </row>
    <row r="540" spans="1:12" s="62" customFormat="1" ht="62.25" customHeight="1">
      <c r="A540" s="123">
        <v>111</v>
      </c>
      <c r="B540" s="120">
        <v>8</v>
      </c>
      <c r="C540" s="120" t="s">
        <v>33</v>
      </c>
      <c r="D540" s="121" t="s">
        <v>495</v>
      </c>
      <c r="E540" s="121" t="s">
        <v>496</v>
      </c>
      <c r="F540" s="121" t="s">
        <v>496</v>
      </c>
      <c r="G540" s="120" t="s">
        <v>266</v>
      </c>
      <c r="H540" s="120" t="s">
        <v>234</v>
      </c>
      <c r="I540" s="143">
        <v>50</v>
      </c>
      <c r="J540" s="144">
        <v>190</v>
      </c>
      <c r="K540" s="144">
        <f t="shared" si="32"/>
        <v>9500</v>
      </c>
      <c r="L540" s="144"/>
    </row>
    <row r="541" spans="1:12" s="62" customFormat="1" ht="51" customHeight="1">
      <c r="A541" s="123">
        <v>112</v>
      </c>
      <c r="B541" s="120">
        <v>9</v>
      </c>
      <c r="C541" s="120" t="s">
        <v>33</v>
      </c>
      <c r="D541" s="121" t="s">
        <v>497</v>
      </c>
      <c r="E541" s="121" t="s">
        <v>498</v>
      </c>
      <c r="F541" s="121" t="s">
        <v>500</v>
      </c>
      <c r="G541" s="120" t="s">
        <v>266</v>
      </c>
      <c r="H541" s="120" t="s">
        <v>1010</v>
      </c>
      <c r="I541" s="143">
        <v>20</v>
      </c>
      <c r="J541" s="144">
        <v>350</v>
      </c>
      <c r="K541" s="144">
        <f t="shared" si="32"/>
        <v>7000</v>
      </c>
      <c r="L541" s="144"/>
    </row>
    <row r="542" spans="1:12" s="62" customFormat="1" ht="53.25" customHeight="1">
      <c r="A542" s="123">
        <v>113</v>
      </c>
      <c r="B542" s="120">
        <v>10</v>
      </c>
      <c r="C542" s="120" t="s">
        <v>33</v>
      </c>
      <c r="D542" s="121" t="s">
        <v>502</v>
      </c>
      <c r="E542" s="121" t="s">
        <v>503</v>
      </c>
      <c r="F542" s="121" t="s">
        <v>1011</v>
      </c>
      <c r="G542" s="120" t="s">
        <v>266</v>
      </c>
      <c r="H542" s="120" t="s">
        <v>234</v>
      </c>
      <c r="I542" s="143">
        <v>10</v>
      </c>
      <c r="J542" s="144">
        <v>650</v>
      </c>
      <c r="K542" s="144">
        <f t="shared" si="32"/>
        <v>6500</v>
      </c>
      <c r="L542" s="144"/>
    </row>
    <row r="543" spans="1:12" s="62" customFormat="1" ht="47.25" customHeight="1">
      <c r="A543" s="123">
        <v>114</v>
      </c>
      <c r="B543" s="120">
        <v>11</v>
      </c>
      <c r="C543" s="120" t="s">
        <v>33</v>
      </c>
      <c r="D543" s="121" t="s">
        <v>506</v>
      </c>
      <c r="E543" s="121" t="s">
        <v>507</v>
      </c>
      <c r="F543" s="121" t="s">
        <v>1012</v>
      </c>
      <c r="G543" s="120" t="s">
        <v>266</v>
      </c>
      <c r="H543" s="120" t="s">
        <v>234</v>
      </c>
      <c r="I543" s="143">
        <v>10</v>
      </c>
      <c r="J543" s="144">
        <v>650</v>
      </c>
      <c r="K543" s="144">
        <f t="shared" si="32"/>
        <v>6500</v>
      </c>
      <c r="L543" s="144"/>
    </row>
    <row r="544" spans="1:12" s="62" customFormat="1" ht="56.25" customHeight="1">
      <c r="A544" s="123">
        <v>115</v>
      </c>
      <c r="B544" s="120">
        <v>12</v>
      </c>
      <c r="C544" s="120" t="s">
        <v>33</v>
      </c>
      <c r="D544" s="121" t="s">
        <v>508</v>
      </c>
      <c r="E544" s="121" t="s">
        <v>508</v>
      </c>
      <c r="F544" s="121" t="s">
        <v>510</v>
      </c>
      <c r="G544" s="120" t="s">
        <v>266</v>
      </c>
      <c r="H544" s="120" t="s">
        <v>234</v>
      </c>
      <c r="I544" s="143">
        <v>20</v>
      </c>
      <c r="J544" s="144">
        <v>210</v>
      </c>
      <c r="K544" s="144">
        <f t="shared" si="32"/>
        <v>4200</v>
      </c>
      <c r="L544" s="144"/>
    </row>
    <row r="545" spans="1:12" s="62" customFormat="1" ht="60" customHeight="1">
      <c r="A545" s="123">
        <v>116</v>
      </c>
      <c r="B545" s="120">
        <v>13</v>
      </c>
      <c r="C545" s="120" t="s">
        <v>33</v>
      </c>
      <c r="D545" s="121" t="s">
        <v>508</v>
      </c>
      <c r="E545" s="121" t="s">
        <v>508</v>
      </c>
      <c r="F545" s="121" t="s">
        <v>512</v>
      </c>
      <c r="G545" s="120" t="s">
        <v>266</v>
      </c>
      <c r="H545" s="120" t="s">
        <v>234</v>
      </c>
      <c r="I545" s="143">
        <v>50</v>
      </c>
      <c r="J545" s="144">
        <v>630</v>
      </c>
      <c r="K545" s="144">
        <f t="shared" si="32"/>
        <v>31500</v>
      </c>
      <c r="L545" s="144"/>
    </row>
    <row r="546" spans="1:12" s="62" customFormat="1" ht="54.75" customHeight="1">
      <c r="A546" s="123">
        <v>117</v>
      </c>
      <c r="B546" s="120">
        <v>14</v>
      </c>
      <c r="C546" s="120" t="s">
        <v>33</v>
      </c>
      <c r="D546" s="121" t="s">
        <v>516</v>
      </c>
      <c r="E546" s="121" t="s">
        <v>517</v>
      </c>
      <c r="F546" s="121" t="s">
        <v>519</v>
      </c>
      <c r="G546" s="120" t="s">
        <v>266</v>
      </c>
      <c r="H546" s="120" t="s">
        <v>234</v>
      </c>
      <c r="I546" s="143">
        <v>50</v>
      </c>
      <c r="J546" s="144">
        <v>700</v>
      </c>
      <c r="K546" s="144">
        <f t="shared" si="32"/>
        <v>35000</v>
      </c>
      <c r="L546" s="144"/>
    </row>
    <row r="547" spans="1:12" s="62" customFormat="1" ht="53.25" customHeight="1">
      <c r="A547" s="123">
        <v>118</v>
      </c>
      <c r="B547" s="120">
        <v>15</v>
      </c>
      <c r="C547" s="120" t="s">
        <v>33</v>
      </c>
      <c r="D547" s="121" t="s">
        <v>520</v>
      </c>
      <c r="E547" s="121" t="s">
        <v>521</v>
      </c>
      <c r="F547" s="121" t="s">
        <v>523</v>
      </c>
      <c r="G547" s="120" t="s">
        <v>266</v>
      </c>
      <c r="H547" s="120" t="s">
        <v>1013</v>
      </c>
      <c r="I547" s="143">
        <v>50</v>
      </c>
      <c r="J547" s="144">
        <v>400</v>
      </c>
      <c r="K547" s="144">
        <f t="shared" si="32"/>
        <v>20000</v>
      </c>
      <c r="L547" s="144"/>
    </row>
    <row r="548" spans="1:12" s="62" customFormat="1" ht="54.75" customHeight="1">
      <c r="A548" s="123">
        <v>119</v>
      </c>
      <c r="B548" s="120">
        <v>16</v>
      </c>
      <c r="C548" s="120" t="s">
        <v>33</v>
      </c>
      <c r="D548" s="121" t="s">
        <v>525</v>
      </c>
      <c r="E548" s="121" t="s">
        <v>526</v>
      </c>
      <c r="F548" s="121" t="s">
        <v>528</v>
      </c>
      <c r="G548" s="120" t="s">
        <v>266</v>
      </c>
      <c r="H548" s="120" t="s">
        <v>234</v>
      </c>
      <c r="I548" s="143">
        <v>100</v>
      </c>
      <c r="J548" s="144">
        <v>470</v>
      </c>
      <c r="K548" s="144">
        <f t="shared" si="32"/>
        <v>47000</v>
      </c>
      <c r="L548" s="144"/>
    </row>
    <row r="549" spans="1:12" s="62" customFormat="1" ht="47.25" customHeight="1">
      <c r="A549" s="123">
        <v>120</v>
      </c>
      <c r="B549" s="120">
        <v>17</v>
      </c>
      <c r="C549" s="120" t="s">
        <v>33</v>
      </c>
      <c r="D549" s="121" t="s">
        <v>529</v>
      </c>
      <c r="E549" s="121" t="s">
        <v>530</v>
      </c>
      <c r="F549" s="121" t="s">
        <v>532</v>
      </c>
      <c r="G549" s="120" t="s">
        <v>266</v>
      </c>
      <c r="H549" s="120" t="s">
        <v>533</v>
      </c>
      <c r="I549" s="143">
        <v>10</v>
      </c>
      <c r="J549" s="144">
        <v>840</v>
      </c>
      <c r="K549" s="144">
        <f t="shared" si="32"/>
        <v>8400</v>
      </c>
      <c r="L549" s="144"/>
    </row>
    <row r="550" spans="1:12" s="62" customFormat="1" ht="47.25" customHeight="1">
      <c r="A550" s="123">
        <v>121</v>
      </c>
      <c r="B550" s="120">
        <v>18</v>
      </c>
      <c r="C550" s="120" t="s">
        <v>33</v>
      </c>
      <c r="D550" s="121" t="s">
        <v>534</v>
      </c>
      <c r="E550" s="121" t="s">
        <v>535</v>
      </c>
      <c r="F550" s="121" t="s">
        <v>537</v>
      </c>
      <c r="G550" s="120" t="s">
        <v>266</v>
      </c>
      <c r="H550" s="120" t="s">
        <v>234</v>
      </c>
      <c r="I550" s="143">
        <v>50</v>
      </c>
      <c r="J550" s="144">
        <v>500</v>
      </c>
      <c r="K550" s="144">
        <f t="shared" si="32"/>
        <v>25000</v>
      </c>
      <c r="L550" s="144"/>
    </row>
    <row r="551" spans="1:12" s="62" customFormat="1" ht="53.25" customHeight="1">
      <c r="A551" s="123">
        <v>122</v>
      </c>
      <c r="B551" s="120">
        <v>19</v>
      </c>
      <c r="C551" s="120" t="s">
        <v>33</v>
      </c>
      <c r="D551" s="121" t="s">
        <v>538</v>
      </c>
      <c r="E551" s="121" t="s">
        <v>539</v>
      </c>
      <c r="F551" s="121" t="s">
        <v>540</v>
      </c>
      <c r="G551" s="120" t="s">
        <v>266</v>
      </c>
      <c r="H551" s="120" t="s">
        <v>234</v>
      </c>
      <c r="I551" s="143">
        <v>50</v>
      </c>
      <c r="J551" s="144">
        <v>1200</v>
      </c>
      <c r="K551" s="144">
        <f t="shared" si="32"/>
        <v>60000</v>
      </c>
      <c r="L551" s="144"/>
    </row>
    <row r="552" spans="1:12" s="62" customFormat="1" ht="53.25" customHeight="1">
      <c r="A552" s="123">
        <v>123</v>
      </c>
      <c r="B552" s="120">
        <v>20</v>
      </c>
      <c r="C552" s="120" t="s">
        <v>33</v>
      </c>
      <c r="D552" s="121" t="s">
        <v>548</v>
      </c>
      <c r="E552" s="121" t="s">
        <v>549</v>
      </c>
      <c r="F552" s="121" t="s">
        <v>550</v>
      </c>
      <c r="G552" s="120" t="s">
        <v>266</v>
      </c>
      <c r="H552" s="120" t="s">
        <v>234</v>
      </c>
      <c r="I552" s="143">
        <v>100</v>
      </c>
      <c r="J552" s="144">
        <v>110</v>
      </c>
      <c r="K552" s="144">
        <f t="shared" si="32"/>
        <v>11000</v>
      </c>
      <c r="L552" s="144"/>
    </row>
    <row r="553" spans="1:12" s="62" customFormat="1" ht="67.5" customHeight="1">
      <c r="A553" s="123">
        <v>124</v>
      </c>
      <c r="B553" s="120">
        <v>21</v>
      </c>
      <c r="C553" s="120" t="s">
        <v>33</v>
      </c>
      <c r="D553" s="121" t="s">
        <v>551</v>
      </c>
      <c r="E553" s="121" t="s">
        <v>552</v>
      </c>
      <c r="F553" s="121" t="s">
        <v>554</v>
      </c>
      <c r="G553" s="120" t="s">
        <v>266</v>
      </c>
      <c r="H553" s="120" t="s">
        <v>234</v>
      </c>
      <c r="I553" s="143">
        <v>50</v>
      </c>
      <c r="J553" s="144">
        <v>270</v>
      </c>
      <c r="K553" s="144">
        <f t="shared" si="32"/>
        <v>13500</v>
      </c>
      <c r="L553" s="144"/>
    </row>
    <row r="554" spans="1:12" s="62" customFormat="1" ht="53.25" customHeight="1">
      <c r="A554" s="123">
        <v>125</v>
      </c>
      <c r="B554" s="120">
        <v>22</v>
      </c>
      <c r="C554" s="120" t="s">
        <v>33</v>
      </c>
      <c r="D554" s="121" t="s">
        <v>555</v>
      </c>
      <c r="E554" s="121" t="s">
        <v>556</v>
      </c>
      <c r="F554" s="121" t="s">
        <v>557</v>
      </c>
      <c r="G554" s="120" t="s">
        <v>266</v>
      </c>
      <c r="H554" s="120" t="s">
        <v>1005</v>
      </c>
      <c r="I554" s="143">
        <v>800</v>
      </c>
      <c r="J554" s="144">
        <v>2000</v>
      </c>
      <c r="K554" s="144">
        <f t="shared" si="32"/>
        <v>1600000</v>
      </c>
      <c r="L554" s="144"/>
    </row>
    <row r="555" spans="1:12" s="62" customFormat="1" ht="51" customHeight="1">
      <c r="A555" s="123">
        <v>126</v>
      </c>
      <c r="B555" s="120">
        <v>23</v>
      </c>
      <c r="C555" s="120" t="s">
        <v>33</v>
      </c>
      <c r="D555" s="121"/>
      <c r="E555" s="121"/>
      <c r="F555" s="121"/>
      <c r="G555" s="120" t="s">
        <v>266</v>
      </c>
      <c r="H555" s="120" t="s">
        <v>234</v>
      </c>
      <c r="I555" s="143"/>
      <c r="J555" s="144"/>
      <c r="K555" s="144"/>
      <c r="L555" s="144"/>
    </row>
    <row r="556" spans="1:12" s="62" customFormat="1" ht="53.25" customHeight="1">
      <c r="A556" s="123">
        <v>127</v>
      </c>
      <c r="B556" s="120">
        <v>24</v>
      </c>
      <c r="C556" s="120" t="s">
        <v>33</v>
      </c>
      <c r="D556" s="121"/>
      <c r="E556" s="121"/>
      <c r="F556" s="121"/>
      <c r="G556" s="120" t="s">
        <v>266</v>
      </c>
      <c r="H556" s="120" t="s">
        <v>234</v>
      </c>
      <c r="I556" s="143"/>
      <c r="J556" s="144"/>
      <c r="K556" s="144"/>
      <c r="L556" s="144"/>
    </row>
    <row r="557" spans="1:12" s="62" customFormat="1" ht="53.25" customHeight="1">
      <c r="A557" s="123">
        <v>128</v>
      </c>
      <c r="B557" s="120">
        <v>25</v>
      </c>
      <c r="C557" s="127" t="s">
        <v>33</v>
      </c>
      <c r="D557" s="126" t="s">
        <v>569</v>
      </c>
      <c r="E557" s="126" t="s">
        <v>569</v>
      </c>
      <c r="F557" s="126" t="s">
        <v>571</v>
      </c>
      <c r="G557" s="127" t="s">
        <v>266</v>
      </c>
      <c r="H557" s="120" t="s">
        <v>234</v>
      </c>
      <c r="I557" s="143"/>
      <c r="J557" s="144"/>
      <c r="K557" s="144"/>
      <c r="L557" s="144"/>
    </row>
    <row r="558" spans="1:12" s="62" customFormat="1" ht="53.25" customHeight="1">
      <c r="A558" s="123">
        <v>129</v>
      </c>
      <c r="B558" s="120">
        <v>26</v>
      </c>
      <c r="C558" s="127" t="s">
        <v>252</v>
      </c>
      <c r="D558" s="126" t="s">
        <v>576</v>
      </c>
      <c r="E558" s="126" t="s">
        <v>577</v>
      </c>
      <c r="F558" s="126" t="s">
        <v>579</v>
      </c>
      <c r="G558" s="127" t="s">
        <v>266</v>
      </c>
      <c r="H558" s="127" t="s">
        <v>234</v>
      </c>
      <c r="I558" s="157">
        <v>50</v>
      </c>
      <c r="J558" s="144">
        <v>260</v>
      </c>
      <c r="K558" s="144">
        <f>I558*J558</f>
        <v>13000</v>
      </c>
      <c r="L558" s="144"/>
    </row>
    <row r="559" spans="1:12" s="62" customFormat="1" ht="53.25" customHeight="1">
      <c r="A559" s="123">
        <v>130</v>
      </c>
      <c r="B559" s="120">
        <v>27</v>
      </c>
      <c r="C559" s="127" t="s">
        <v>252</v>
      </c>
      <c r="D559" s="126" t="s">
        <v>580</v>
      </c>
      <c r="E559" s="126" t="s">
        <v>581</v>
      </c>
      <c r="F559" s="126" t="s">
        <v>583</v>
      </c>
      <c r="G559" s="127" t="s">
        <v>266</v>
      </c>
      <c r="H559" s="127" t="s">
        <v>234</v>
      </c>
      <c r="I559" s="171">
        <v>100</v>
      </c>
      <c r="J559" s="144">
        <v>500</v>
      </c>
      <c r="K559" s="144">
        <f>I559*J559</f>
        <v>50000</v>
      </c>
      <c r="L559" s="144"/>
    </row>
    <row r="560" spans="1:12" s="62" customFormat="1" ht="53.25" customHeight="1">
      <c r="A560" s="123">
        <v>131</v>
      </c>
      <c r="B560" s="120">
        <v>28</v>
      </c>
      <c r="C560" s="127" t="s">
        <v>252</v>
      </c>
      <c r="D560" s="126" t="s">
        <v>584</v>
      </c>
      <c r="E560" s="126" t="s">
        <v>585</v>
      </c>
      <c r="F560" s="126" t="s">
        <v>587</v>
      </c>
      <c r="G560" s="127" t="s">
        <v>266</v>
      </c>
      <c r="H560" s="120" t="s">
        <v>234</v>
      </c>
      <c r="I560" s="143"/>
      <c r="J560" s="144"/>
      <c r="K560" s="144"/>
      <c r="L560" s="144"/>
    </row>
    <row r="561" spans="1:13" s="62" customFormat="1" ht="53.25" customHeight="1">
      <c r="A561" s="123">
        <v>132</v>
      </c>
      <c r="B561" s="120">
        <v>29</v>
      </c>
      <c r="C561" s="127" t="s">
        <v>252</v>
      </c>
      <c r="D561" s="126" t="s">
        <v>1014</v>
      </c>
      <c r="E561" s="126" t="s">
        <v>1015</v>
      </c>
      <c r="F561" s="126" t="s">
        <v>1015</v>
      </c>
      <c r="G561" s="127" t="s">
        <v>266</v>
      </c>
      <c r="H561" s="132" t="s">
        <v>234</v>
      </c>
      <c r="I561" s="172">
        <v>50</v>
      </c>
      <c r="J561" s="144">
        <v>700</v>
      </c>
      <c r="K561" s="144">
        <f>I561*J561</f>
        <v>35000</v>
      </c>
      <c r="L561" s="144"/>
    </row>
    <row r="562" spans="1:13" s="62" customFormat="1" ht="53.25" customHeight="1">
      <c r="A562" s="123">
        <v>133</v>
      </c>
      <c r="B562" s="120">
        <v>30</v>
      </c>
      <c r="C562" s="127" t="s">
        <v>252</v>
      </c>
      <c r="D562" s="126" t="s">
        <v>1016</v>
      </c>
      <c r="E562" s="126" t="s">
        <v>1016</v>
      </c>
      <c r="F562" s="126" t="s">
        <v>1016</v>
      </c>
      <c r="G562" s="127" t="s">
        <v>266</v>
      </c>
      <c r="H562" s="173" t="s">
        <v>234</v>
      </c>
      <c r="I562" s="172"/>
      <c r="J562" s="144"/>
      <c r="K562" s="144"/>
      <c r="L562" s="144"/>
    </row>
    <row r="563" spans="1:13" s="62" customFormat="1" ht="53.25" customHeight="1">
      <c r="A563" s="123">
        <v>134</v>
      </c>
      <c r="B563" s="120">
        <v>31</v>
      </c>
      <c r="C563" s="127" t="s">
        <v>252</v>
      </c>
      <c r="D563" s="126" t="s">
        <v>1017</v>
      </c>
      <c r="E563" s="126" t="s">
        <v>1017</v>
      </c>
      <c r="F563" s="126" t="s">
        <v>1018</v>
      </c>
      <c r="G563" s="127" t="s">
        <v>266</v>
      </c>
      <c r="H563" s="127" t="s">
        <v>234</v>
      </c>
      <c r="I563" s="174">
        <v>10</v>
      </c>
      <c r="J563" s="144">
        <v>2000</v>
      </c>
      <c r="K563" s="144">
        <f>I563*J563</f>
        <v>20000</v>
      </c>
      <c r="L563" s="144"/>
    </row>
    <row r="564" spans="1:13" s="62" customFormat="1" ht="53.25" customHeight="1">
      <c r="A564" s="123">
        <v>135</v>
      </c>
      <c r="B564" s="120">
        <v>32</v>
      </c>
      <c r="C564" s="120" t="s">
        <v>252</v>
      </c>
      <c r="D564" s="121" t="s">
        <v>1019</v>
      </c>
      <c r="E564" s="121" t="s">
        <v>1019</v>
      </c>
      <c r="F564" s="121" t="s">
        <v>1019</v>
      </c>
      <c r="G564" s="120" t="s">
        <v>266</v>
      </c>
      <c r="H564" s="120" t="s">
        <v>234</v>
      </c>
      <c r="I564" s="143"/>
      <c r="J564" s="144"/>
      <c r="K564" s="144"/>
      <c r="L564" s="144"/>
    </row>
    <row r="565" spans="1:13" s="87" customFormat="1" ht="40.5" customHeight="1">
      <c r="A565" s="123">
        <v>136</v>
      </c>
      <c r="B565" s="120">
        <v>33</v>
      </c>
      <c r="C565" s="120" t="s">
        <v>252</v>
      </c>
      <c r="D565" s="121" t="s">
        <v>1020</v>
      </c>
      <c r="E565" s="121" t="s">
        <v>1020</v>
      </c>
      <c r="F565" s="121" t="s">
        <v>1020</v>
      </c>
      <c r="G565" s="120" t="s">
        <v>939</v>
      </c>
      <c r="H565" s="120" t="s">
        <v>234</v>
      </c>
      <c r="I565" s="143">
        <v>100</v>
      </c>
      <c r="J565" s="144">
        <v>750</v>
      </c>
      <c r="K565" s="144">
        <f>I565*J565</f>
        <v>75000</v>
      </c>
      <c r="L565" s="144"/>
    </row>
    <row r="566" spans="1:13" s="89" customFormat="1" ht="36.75" customHeight="1">
      <c r="A566" s="130"/>
      <c r="B566" s="455" t="s">
        <v>467</v>
      </c>
      <c r="C566" s="456"/>
      <c r="D566" s="456"/>
      <c r="E566" s="456"/>
      <c r="F566" s="456"/>
      <c r="G566" s="457"/>
      <c r="H566" s="147"/>
      <c r="I566" s="159"/>
      <c r="J566" s="175"/>
      <c r="K566" s="160">
        <f>SUM(K533:K565)</f>
        <v>2820600</v>
      </c>
      <c r="L566" s="160">
        <f>SUM(L533:L565)</f>
        <v>0</v>
      </c>
    </row>
    <row r="567" spans="1:13" s="62" customFormat="1" ht="44.25" customHeight="1">
      <c r="A567" s="123"/>
      <c r="B567" s="458" t="s">
        <v>1021</v>
      </c>
      <c r="C567" s="459"/>
      <c r="D567" s="459"/>
      <c r="E567" s="459"/>
      <c r="F567" s="459"/>
      <c r="G567" s="459"/>
      <c r="H567" s="459"/>
      <c r="I567" s="459"/>
      <c r="J567" s="459"/>
      <c r="K567" s="459"/>
      <c r="L567" s="459"/>
    </row>
    <row r="568" spans="1:13" s="62" customFormat="1" ht="74.25" customHeight="1">
      <c r="A568" s="123">
        <v>137</v>
      </c>
      <c r="B568" s="120">
        <v>1</v>
      </c>
      <c r="C568" s="120" t="s">
        <v>33</v>
      </c>
      <c r="D568" s="121" t="s">
        <v>1022</v>
      </c>
      <c r="E568" s="121" t="s">
        <v>1022</v>
      </c>
      <c r="F568" s="121" t="s">
        <v>1022</v>
      </c>
      <c r="G568" s="120" t="s">
        <v>266</v>
      </c>
      <c r="H568" s="120" t="s">
        <v>234</v>
      </c>
      <c r="I568" s="143">
        <v>5</v>
      </c>
      <c r="J568" s="144">
        <v>850</v>
      </c>
      <c r="K568" s="144">
        <f>I568*J568</f>
        <v>4250</v>
      </c>
      <c r="L568" s="144">
        <f>K568*1.12</f>
        <v>4760</v>
      </c>
      <c r="M568" s="115"/>
    </row>
    <row r="569" spans="1:13" s="62" customFormat="1" ht="56.25" customHeight="1">
      <c r="A569" s="123">
        <v>138</v>
      </c>
      <c r="B569" s="120">
        <v>2</v>
      </c>
      <c r="C569" s="120" t="s">
        <v>33</v>
      </c>
      <c r="D569" s="121" t="s">
        <v>1023</v>
      </c>
      <c r="E569" s="121" t="s">
        <v>1023</v>
      </c>
      <c r="F569" s="121" t="s">
        <v>1023</v>
      </c>
      <c r="G569" s="120" t="s">
        <v>266</v>
      </c>
      <c r="H569" s="120" t="s">
        <v>234</v>
      </c>
      <c r="I569" s="143">
        <v>10</v>
      </c>
      <c r="J569" s="144">
        <v>1200</v>
      </c>
      <c r="K569" s="144">
        <f t="shared" ref="K569:K632" si="33">I569*J569</f>
        <v>12000</v>
      </c>
      <c r="L569" s="144"/>
      <c r="M569" s="115"/>
    </row>
    <row r="570" spans="1:13" s="62" customFormat="1" ht="54.75" customHeight="1">
      <c r="A570" s="123">
        <v>139</v>
      </c>
      <c r="B570" s="120">
        <v>3</v>
      </c>
      <c r="C570" s="120" t="s">
        <v>33</v>
      </c>
      <c r="D570" s="121" t="s">
        <v>1024</v>
      </c>
      <c r="E570" s="121" t="s">
        <v>1024</v>
      </c>
      <c r="F570" s="121" t="s">
        <v>1024</v>
      </c>
      <c r="G570" s="120" t="s">
        <v>266</v>
      </c>
      <c r="H570" s="120" t="s">
        <v>234</v>
      </c>
      <c r="I570" s="143">
        <v>10</v>
      </c>
      <c r="J570" s="144">
        <v>1500</v>
      </c>
      <c r="K570" s="144">
        <f t="shared" si="33"/>
        <v>15000</v>
      </c>
      <c r="L570" s="144"/>
      <c r="M570" s="115"/>
    </row>
    <row r="571" spans="1:13" s="62" customFormat="1" ht="52.5" customHeight="1">
      <c r="A571" s="123">
        <v>140</v>
      </c>
      <c r="B571" s="120">
        <v>4</v>
      </c>
      <c r="C571" s="120" t="s">
        <v>33</v>
      </c>
      <c r="D571" s="126" t="s">
        <v>1025</v>
      </c>
      <c r="E571" s="126" t="s">
        <v>1025</v>
      </c>
      <c r="F571" s="126" t="s">
        <v>1025</v>
      </c>
      <c r="G571" s="120" t="s">
        <v>266</v>
      </c>
      <c r="H571" s="120" t="s">
        <v>234</v>
      </c>
      <c r="I571" s="143">
        <v>10</v>
      </c>
      <c r="J571" s="144">
        <v>1500</v>
      </c>
      <c r="K571" s="144">
        <f t="shared" si="33"/>
        <v>15000</v>
      </c>
      <c r="L571" s="144"/>
      <c r="M571" s="115"/>
    </row>
    <row r="572" spans="1:13" s="62" customFormat="1" ht="53.25" customHeight="1">
      <c r="A572" s="123">
        <v>141</v>
      </c>
      <c r="B572" s="120">
        <v>5</v>
      </c>
      <c r="C572" s="165" t="s">
        <v>33</v>
      </c>
      <c r="D572" s="176" t="s">
        <v>1026</v>
      </c>
      <c r="E572" s="176" t="s">
        <v>1126</v>
      </c>
      <c r="F572" s="176" t="s">
        <v>1126</v>
      </c>
      <c r="G572" s="155" t="s">
        <v>266</v>
      </c>
      <c r="H572" s="120" t="s">
        <v>234</v>
      </c>
      <c r="I572" s="143">
        <v>50</v>
      </c>
      <c r="J572" s="144">
        <v>1300</v>
      </c>
      <c r="K572" s="144">
        <f t="shared" si="33"/>
        <v>65000</v>
      </c>
      <c r="L572" s="144"/>
      <c r="M572" s="115"/>
    </row>
    <row r="573" spans="1:13" s="62" customFormat="1" ht="56.25" customHeight="1">
      <c r="A573" s="123">
        <v>142</v>
      </c>
      <c r="B573" s="120">
        <v>6</v>
      </c>
      <c r="C573" s="165" t="s">
        <v>33</v>
      </c>
      <c r="D573" s="177" t="s">
        <v>1027</v>
      </c>
      <c r="E573" s="176" t="s">
        <v>1127</v>
      </c>
      <c r="F573" s="176" t="s">
        <v>1127</v>
      </c>
      <c r="G573" s="155" t="s">
        <v>266</v>
      </c>
      <c r="H573" s="120" t="s">
        <v>234</v>
      </c>
      <c r="I573" s="143">
        <v>50</v>
      </c>
      <c r="J573" s="144">
        <v>1100</v>
      </c>
      <c r="K573" s="144">
        <f t="shared" si="33"/>
        <v>55000</v>
      </c>
      <c r="L573" s="144"/>
      <c r="M573" s="115"/>
    </row>
    <row r="574" spans="1:13" s="62" customFormat="1" ht="56.25" customHeight="1">
      <c r="A574" s="123">
        <v>143</v>
      </c>
      <c r="B574" s="120">
        <v>7</v>
      </c>
      <c r="C574" s="120" t="s">
        <v>33</v>
      </c>
      <c r="D574" s="131" t="s">
        <v>607</v>
      </c>
      <c r="E574" s="131" t="s">
        <v>608</v>
      </c>
      <c r="F574" s="131" t="s">
        <v>1028</v>
      </c>
      <c r="G574" s="120" t="s">
        <v>266</v>
      </c>
      <c r="H574" s="120" t="s">
        <v>1029</v>
      </c>
      <c r="I574" s="143">
        <v>50</v>
      </c>
      <c r="J574" s="144">
        <v>1900</v>
      </c>
      <c r="K574" s="144">
        <f t="shared" si="33"/>
        <v>95000</v>
      </c>
      <c r="L574" s="144"/>
      <c r="M574" s="115"/>
    </row>
    <row r="575" spans="1:13" s="62" customFormat="1" ht="54.75" customHeight="1">
      <c r="A575" s="123">
        <v>144</v>
      </c>
      <c r="B575" s="120">
        <v>8</v>
      </c>
      <c r="C575" s="120" t="s">
        <v>33</v>
      </c>
      <c r="D575" s="121" t="s">
        <v>612</v>
      </c>
      <c r="E575" s="121" t="s">
        <v>612</v>
      </c>
      <c r="F575" s="121" t="s">
        <v>614</v>
      </c>
      <c r="G575" s="120" t="s">
        <v>266</v>
      </c>
      <c r="H575" s="120" t="s">
        <v>234</v>
      </c>
      <c r="I575" s="143">
        <v>10</v>
      </c>
      <c r="J575" s="144">
        <v>250</v>
      </c>
      <c r="K575" s="144">
        <f>I575*J575</f>
        <v>2500</v>
      </c>
      <c r="L575" s="144"/>
      <c r="M575" s="115"/>
    </row>
    <row r="576" spans="1:13" s="62" customFormat="1" ht="58.5" customHeight="1">
      <c r="A576" s="123">
        <v>145</v>
      </c>
      <c r="B576" s="120">
        <v>9</v>
      </c>
      <c r="C576" s="120" t="s">
        <v>33</v>
      </c>
      <c r="D576" s="121" t="s">
        <v>615</v>
      </c>
      <c r="E576" s="121" t="s">
        <v>616</v>
      </c>
      <c r="F576" s="121" t="s">
        <v>618</v>
      </c>
      <c r="G576" s="120" t="s">
        <v>266</v>
      </c>
      <c r="H576" s="120" t="s">
        <v>611</v>
      </c>
      <c r="I576" s="143">
        <v>81</v>
      </c>
      <c r="J576" s="144">
        <v>1750</v>
      </c>
      <c r="K576" s="144">
        <f t="shared" si="33"/>
        <v>141750</v>
      </c>
      <c r="L576" s="144"/>
      <c r="M576" s="115"/>
    </row>
    <row r="577" spans="1:13" s="62" customFormat="1" ht="53.25" customHeight="1">
      <c r="A577" s="123">
        <v>146</v>
      </c>
      <c r="B577" s="120">
        <v>10</v>
      </c>
      <c r="C577" s="120" t="s">
        <v>33</v>
      </c>
      <c r="D577" s="121" t="s">
        <v>1030</v>
      </c>
      <c r="E577" s="121" t="s">
        <v>1031</v>
      </c>
      <c r="F577" s="121" t="s">
        <v>1031</v>
      </c>
      <c r="G577" s="120" t="s">
        <v>266</v>
      </c>
      <c r="H577" s="120" t="s">
        <v>302</v>
      </c>
      <c r="I577" s="143"/>
      <c r="J577" s="144"/>
      <c r="K577" s="144">
        <f t="shared" si="33"/>
        <v>0</v>
      </c>
      <c r="L577" s="144"/>
      <c r="M577" s="115"/>
    </row>
    <row r="578" spans="1:13" s="62" customFormat="1" ht="53.25" customHeight="1">
      <c r="A578" s="123">
        <v>147</v>
      </c>
      <c r="B578" s="120">
        <v>11</v>
      </c>
      <c r="C578" s="120" t="s">
        <v>33</v>
      </c>
      <c r="D578" s="121" t="s">
        <v>623</v>
      </c>
      <c r="E578" s="121" t="s">
        <v>623</v>
      </c>
      <c r="F578" s="121" t="s">
        <v>623</v>
      </c>
      <c r="G578" s="120" t="s">
        <v>266</v>
      </c>
      <c r="H578" s="120" t="s">
        <v>611</v>
      </c>
      <c r="I578" s="143">
        <v>450</v>
      </c>
      <c r="J578" s="144">
        <v>830</v>
      </c>
      <c r="K578" s="144">
        <f t="shared" si="33"/>
        <v>373500</v>
      </c>
      <c r="L578" s="144"/>
      <c r="M578" s="115"/>
    </row>
    <row r="579" spans="1:13" s="62" customFormat="1" ht="49.5" customHeight="1">
      <c r="A579" s="123">
        <v>148</v>
      </c>
      <c r="B579" s="120">
        <v>12</v>
      </c>
      <c r="C579" s="120" t="s">
        <v>33</v>
      </c>
      <c r="D579" s="121" t="s">
        <v>625</v>
      </c>
      <c r="E579" s="121" t="s">
        <v>625</v>
      </c>
      <c r="F579" s="121" t="s">
        <v>627</v>
      </c>
      <c r="G579" s="120" t="s">
        <v>266</v>
      </c>
      <c r="H579" s="120" t="s">
        <v>591</v>
      </c>
      <c r="I579" s="143">
        <v>300</v>
      </c>
      <c r="J579" s="144">
        <v>3065</v>
      </c>
      <c r="K579" s="144">
        <f t="shared" si="33"/>
        <v>919500</v>
      </c>
      <c r="L579" s="144"/>
      <c r="M579" s="115"/>
    </row>
    <row r="580" spans="1:13" s="62" customFormat="1" ht="67.5" customHeight="1">
      <c r="A580" s="123">
        <v>149</v>
      </c>
      <c r="B580" s="120">
        <v>13</v>
      </c>
      <c r="C580" s="120" t="s">
        <v>33</v>
      </c>
      <c r="D580" s="121" t="s">
        <v>607</v>
      </c>
      <c r="E580" s="121" t="s">
        <v>608</v>
      </c>
      <c r="F580" s="121" t="s">
        <v>629</v>
      </c>
      <c r="G580" s="120" t="s">
        <v>266</v>
      </c>
      <c r="H580" s="120" t="s">
        <v>611</v>
      </c>
      <c r="I580" s="143">
        <v>10</v>
      </c>
      <c r="J580" s="144">
        <v>700</v>
      </c>
      <c r="K580" s="144">
        <f t="shared" si="33"/>
        <v>7000</v>
      </c>
      <c r="L580" s="144"/>
      <c r="M580" s="115"/>
    </row>
    <row r="581" spans="1:13" s="62" customFormat="1" ht="67.5" customHeight="1">
      <c r="A581" s="123">
        <v>150</v>
      </c>
      <c r="B581" s="120">
        <v>14</v>
      </c>
      <c r="C581" s="120" t="s">
        <v>33</v>
      </c>
      <c r="D581" s="121" t="s">
        <v>1032</v>
      </c>
      <c r="E581" s="121" t="s">
        <v>1032</v>
      </c>
      <c r="F581" s="121" t="s">
        <v>1033</v>
      </c>
      <c r="G581" s="120" t="s">
        <v>266</v>
      </c>
      <c r="H581" s="120" t="s">
        <v>234</v>
      </c>
      <c r="I581" s="143">
        <v>30</v>
      </c>
      <c r="J581" s="144">
        <v>3800</v>
      </c>
      <c r="K581" s="144">
        <f t="shared" si="33"/>
        <v>114000</v>
      </c>
      <c r="L581" s="144"/>
      <c r="M581" s="115"/>
    </row>
    <row r="582" spans="1:13" s="62" customFormat="1" ht="67.5" customHeight="1">
      <c r="A582" s="123">
        <v>151</v>
      </c>
      <c r="B582" s="120">
        <v>15</v>
      </c>
      <c r="C582" s="120" t="s">
        <v>252</v>
      </c>
      <c r="D582" s="121" t="s">
        <v>1034</v>
      </c>
      <c r="E582" s="121" t="s">
        <v>1034</v>
      </c>
      <c r="F582" s="121" t="s">
        <v>1035</v>
      </c>
      <c r="G582" s="120" t="s">
        <v>939</v>
      </c>
      <c r="H582" s="120" t="s">
        <v>234</v>
      </c>
      <c r="I582" s="143"/>
      <c r="J582" s="144"/>
      <c r="K582" s="144">
        <f t="shared" si="33"/>
        <v>0</v>
      </c>
      <c r="L582" s="144"/>
      <c r="M582" s="115"/>
    </row>
    <row r="583" spans="1:13" s="62" customFormat="1" ht="67.5" customHeight="1">
      <c r="A583" s="123">
        <v>152</v>
      </c>
      <c r="B583" s="120">
        <v>16</v>
      </c>
      <c r="C583" s="120" t="s">
        <v>252</v>
      </c>
      <c r="D583" s="121" t="s">
        <v>1036</v>
      </c>
      <c r="E583" s="121" t="s">
        <v>1036</v>
      </c>
      <c r="F583" s="121" t="s">
        <v>1036</v>
      </c>
      <c r="G583" s="120" t="s">
        <v>939</v>
      </c>
      <c r="H583" s="120" t="s">
        <v>234</v>
      </c>
      <c r="I583" s="143"/>
      <c r="J583" s="144"/>
      <c r="K583" s="144">
        <f t="shared" si="33"/>
        <v>0</v>
      </c>
      <c r="L583" s="144"/>
      <c r="M583" s="115"/>
    </row>
    <row r="584" spans="1:13" s="62" customFormat="1" ht="67.5" customHeight="1">
      <c r="A584" s="123">
        <v>153</v>
      </c>
      <c r="B584" s="120">
        <v>17</v>
      </c>
      <c r="C584" s="120" t="s">
        <v>252</v>
      </c>
      <c r="D584" s="121" t="s">
        <v>1037</v>
      </c>
      <c r="E584" s="121" t="s">
        <v>1128</v>
      </c>
      <c r="F584" s="121" t="s">
        <v>1128</v>
      </c>
      <c r="G584" s="120" t="s">
        <v>939</v>
      </c>
      <c r="H584" s="120" t="s">
        <v>234</v>
      </c>
      <c r="I584" s="143">
        <v>100</v>
      </c>
      <c r="J584" s="144">
        <v>3800</v>
      </c>
      <c r="K584" s="144">
        <f t="shared" si="33"/>
        <v>380000</v>
      </c>
      <c r="L584" s="144"/>
      <c r="M584" s="115"/>
    </row>
    <row r="585" spans="1:13" s="62" customFormat="1" ht="67.5" customHeight="1">
      <c r="A585" s="123">
        <v>154</v>
      </c>
      <c r="B585" s="120">
        <v>18</v>
      </c>
      <c r="C585" s="120" t="s">
        <v>252</v>
      </c>
      <c r="D585" s="121" t="s">
        <v>1038</v>
      </c>
      <c r="E585" s="121" t="s">
        <v>1038</v>
      </c>
      <c r="F585" s="121" t="s">
        <v>1039</v>
      </c>
      <c r="G585" s="120" t="s">
        <v>939</v>
      </c>
      <c r="H585" s="120" t="s">
        <v>234</v>
      </c>
      <c r="I585" s="143"/>
      <c r="J585" s="144"/>
      <c r="K585" s="144">
        <f t="shared" si="33"/>
        <v>0</v>
      </c>
      <c r="L585" s="144"/>
      <c r="M585" s="115"/>
    </row>
    <row r="586" spans="1:13" s="62" customFormat="1" ht="57" customHeight="1">
      <c r="A586" s="123">
        <v>155</v>
      </c>
      <c r="B586" s="120">
        <v>19</v>
      </c>
      <c r="C586" s="120" t="s">
        <v>252</v>
      </c>
      <c r="D586" s="121" t="s">
        <v>1040</v>
      </c>
      <c r="E586" s="121" t="s">
        <v>1040</v>
      </c>
      <c r="F586" s="121" t="s">
        <v>1040</v>
      </c>
      <c r="G586" s="120" t="s">
        <v>939</v>
      </c>
      <c r="H586" s="120" t="s">
        <v>234</v>
      </c>
      <c r="I586" s="143">
        <v>20</v>
      </c>
      <c r="J586" s="144">
        <v>5400</v>
      </c>
      <c r="K586" s="144">
        <f t="shared" si="33"/>
        <v>108000</v>
      </c>
      <c r="L586" s="144"/>
      <c r="M586" s="115"/>
    </row>
    <row r="587" spans="1:13" s="62" customFormat="1" ht="54.75" customHeight="1">
      <c r="A587" s="123">
        <v>156</v>
      </c>
      <c r="B587" s="120">
        <v>20</v>
      </c>
      <c r="C587" s="120" t="s">
        <v>33</v>
      </c>
      <c r="D587" s="121" t="s">
        <v>634</v>
      </c>
      <c r="E587" s="121" t="s">
        <v>635</v>
      </c>
      <c r="F587" s="121" t="s">
        <v>637</v>
      </c>
      <c r="G587" s="120" t="s">
        <v>266</v>
      </c>
      <c r="H587" s="120" t="s">
        <v>234</v>
      </c>
      <c r="I587" s="143">
        <v>20</v>
      </c>
      <c r="J587" s="144">
        <v>500</v>
      </c>
      <c r="K587" s="144">
        <f t="shared" si="33"/>
        <v>10000</v>
      </c>
      <c r="L587" s="144"/>
      <c r="M587" s="115"/>
    </row>
    <row r="588" spans="1:13" s="62" customFormat="1" ht="59.25" customHeight="1">
      <c r="A588" s="123">
        <v>157</v>
      </c>
      <c r="B588" s="120">
        <v>21</v>
      </c>
      <c r="C588" s="120" t="s">
        <v>33</v>
      </c>
      <c r="D588" s="121" t="s">
        <v>638</v>
      </c>
      <c r="E588" s="121" t="s">
        <v>639</v>
      </c>
      <c r="F588" s="121" t="s">
        <v>641</v>
      </c>
      <c r="G588" s="120" t="s">
        <v>266</v>
      </c>
      <c r="H588" s="120" t="s">
        <v>234</v>
      </c>
      <c r="I588" s="143">
        <v>20</v>
      </c>
      <c r="J588" s="144">
        <v>700</v>
      </c>
      <c r="K588" s="144">
        <f t="shared" si="33"/>
        <v>14000</v>
      </c>
      <c r="L588" s="144"/>
      <c r="M588" s="115"/>
    </row>
    <row r="589" spans="1:13" s="62" customFormat="1" ht="57" customHeight="1">
      <c r="A589" s="123">
        <v>158</v>
      </c>
      <c r="B589" s="120">
        <v>22</v>
      </c>
      <c r="C589" s="120" t="s">
        <v>33</v>
      </c>
      <c r="D589" s="121" t="s">
        <v>1041</v>
      </c>
      <c r="E589" s="121" t="s">
        <v>1041</v>
      </c>
      <c r="F589" s="121" t="s">
        <v>1041</v>
      </c>
      <c r="G589" s="120" t="s">
        <v>266</v>
      </c>
      <c r="H589" s="120" t="s">
        <v>234</v>
      </c>
      <c r="I589" s="143">
        <v>15</v>
      </c>
      <c r="J589" s="144">
        <v>1800</v>
      </c>
      <c r="K589" s="144">
        <f t="shared" si="33"/>
        <v>27000</v>
      </c>
      <c r="L589" s="144"/>
      <c r="M589" s="115"/>
    </row>
    <row r="590" spans="1:13" s="62" customFormat="1" ht="66" customHeight="1">
      <c r="A590" s="123">
        <v>159</v>
      </c>
      <c r="B590" s="120">
        <v>23</v>
      </c>
      <c r="C590" s="120" t="s">
        <v>33</v>
      </c>
      <c r="D590" s="121" t="s">
        <v>1042</v>
      </c>
      <c r="E590" s="121" t="s">
        <v>1042</v>
      </c>
      <c r="F590" s="121" t="s">
        <v>1043</v>
      </c>
      <c r="G590" s="120" t="s">
        <v>266</v>
      </c>
      <c r="H590" s="120" t="s">
        <v>234</v>
      </c>
      <c r="I590" s="143">
        <v>50</v>
      </c>
      <c r="J590" s="144">
        <v>3700</v>
      </c>
      <c r="K590" s="144">
        <f t="shared" si="33"/>
        <v>185000</v>
      </c>
      <c r="L590" s="144"/>
      <c r="M590" s="115"/>
    </row>
    <row r="591" spans="1:13" s="62" customFormat="1" ht="63.75" customHeight="1">
      <c r="A591" s="123">
        <v>160</v>
      </c>
      <c r="B591" s="120">
        <v>24</v>
      </c>
      <c r="C591" s="120" t="s">
        <v>33</v>
      </c>
      <c r="D591" s="121" t="s">
        <v>646</v>
      </c>
      <c r="E591" s="121" t="s">
        <v>647</v>
      </c>
      <c r="F591" s="121" t="s">
        <v>648</v>
      </c>
      <c r="G591" s="120" t="s">
        <v>266</v>
      </c>
      <c r="H591" s="120" t="s">
        <v>234</v>
      </c>
      <c r="I591" s="143"/>
      <c r="J591" s="144"/>
      <c r="K591" s="144">
        <f t="shared" si="33"/>
        <v>0</v>
      </c>
      <c r="L591" s="144"/>
      <c r="M591" s="115"/>
    </row>
    <row r="592" spans="1:13" s="62" customFormat="1" ht="67.5" customHeight="1">
      <c r="A592" s="123">
        <v>161</v>
      </c>
      <c r="B592" s="120">
        <v>25</v>
      </c>
      <c r="C592" s="120" t="s">
        <v>252</v>
      </c>
      <c r="D592" s="121" t="s">
        <v>646</v>
      </c>
      <c r="E592" s="121" t="s">
        <v>647</v>
      </c>
      <c r="F592" s="121" t="s">
        <v>650</v>
      </c>
      <c r="G592" s="120" t="s">
        <v>266</v>
      </c>
      <c r="H592" s="120" t="s">
        <v>234</v>
      </c>
      <c r="I592" s="143"/>
      <c r="J592" s="144"/>
      <c r="K592" s="144">
        <f t="shared" si="33"/>
        <v>0</v>
      </c>
      <c r="L592" s="144"/>
      <c r="M592" s="115"/>
    </row>
    <row r="593" spans="1:13" s="62" customFormat="1" ht="57" customHeight="1">
      <c r="A593" s="123">
        <v>162</v>
      </c>
      <c r="B593" s="120">
        <v>26</v>
      </c>
      <c r="C593" s="120" t="s">
        <v>33</v>
      </c>
      <c r="D593" s="121" t="s">
        <v>651</v>
      </c>
      <c r="E593" s="121" t="s">
        <v>652</v>
      </c>
      <c r="F593" s="121" t="s">
        <v>654</v>
      </c>
      <c r="G593" s="120" t="s">
        <v>266</v>
      </c>
      <c r="H593" s="120" t="s">
        <v>234</v>
      </c>
      <c r="I593" s="143">
        <v>100</v>
      </c>
      <c r="J593" s="144">
        <v>2400</v>
      </c>
      <c r="K593" s="144">
        <f t="shared" si="33"/>
        <v>240000</v>
      </c>
      <c r="L593" s="144"/>
      <c r="M593" s="115"/>
    </row>
    <row r="594" spans="1:13" s="62" customFormat="1" ht="66.75" customHeight="1">
      <c r="A594" s="123">
        <v>163</v>
      </c>
      <c r="B594" s="120">
        <v>27</v>
      </c>
      <c r="C594" s="120" t="s">
        <v>33</v>
      </c>
      <c r="D594" s="121" t="s">
        <v>1044</v>
      </c>
      <c r="E594" s="121" t="s">
        <v>1044</v>
      </c>
      <c r="F594" s="121" t="s">
        <v>1045</v>
      </c>
      <c r="G594" s="120" t="s">
        <v>266</v>
      </c>
      <c r="H594" s="120" t="s">
        <v>234</v>
      </c>
      <c r="I594" s="143"/>
      <c r="J594" s="144"/>
      <c r="K594" s="144">
        <f t="shared" si="33"/>
        <v>0</v>
      </c>
      <c r="L594" s="144"/>
      <c r="M594" s="115"/>
    </row>
    <row r="595" spans="1:13" s="62" customFormat="1" ht="60.75" customHeight="1">
      <c r="A595" s="123">
        <v>164</v>
      </c>
      <c r="B595" s="120">
        <v>28</v>
      </c>
      <c r="C595" s="120" t="s">
        <v>33</v>
      </c>
      <c r="D595" s="121" t="s">
        <v>657</v>
      </c>
      <c r="E595" s="121" t="s">
        <v>658</v>
      </c>
      <c r="F595" s="121" t="s">
        <v>660</v>
      </c>
      <c r="G595" s="120" t="s">
        <v>266</v>
      </c>
      <c r="H595" s="120" t="s">
        <v>661</v>
      </c>
      <c r="I595" s="143">
        <v>350</v>
      </c>
      <c r="J595" s="144">
        <v>45</v>
      </c>
      <c r="K595" s="144">
        <f t="shared" si="33"/>
        <v>15750</v>
      </c>
      <c r="L595" s="144"/>
      <c r="M595" s="115"/>
    </row>
    <row r="596" spans="1:13" s="62" customFormat="1" ht="57" customHeight="1">
      <c r="A596" s="123">
        <v>165</v>
      </c>
      <c r="B596" s="120">
        <v>29</v>
      </c>
      <c r="C596" s="120" t="s">
        <v>33</v>
      </c>
      <c r="D596" s="121" t="s">
        <v>607</v>
      </c>
      <c r="E596" s="121" t="s">
        <v>608</v>
      </c>
      <c r="F596" s="121" t="s">
        <v>664</v>
      </c>
      <c r="G596" s="120" t="s">
        <v>266</v>
      </c>
      <c r="H596" s="120" t="s">
        <v>234</v>
      </c>
      <c r="I596" s="143">
        <v>50</v>
      </c>
      <c r="J596" s="144">
        <v>2800</v>
      </c>
      <c r="K596" s="144">
        <f t="shared" si="33"/>
        <v>140000</v>
      </c>
      <c r="L596" s="144"/>
      <c r="M596" s="115"/>
    </row>
    <row r="597" spans="1:13" s="62" customFormat="1" ht="69.75" customHeight="1">
      <c r="A597" s="123">
        <v>166</v>
      </c>
      <c r="B597" s="120">
        <v>30</v>
      </c>
      <c r="C597" s="120" t="s">
        <v>33</v>
      </c>
      <c r="D597" s="121" t="s">
        <v>665</v>
      </c>
      <c r="E597" s="121" t="s">
        <v>666</v>
      </c>
      <c r="F597" s="121" t="s">
        <v>667</v>
      </c>
      <c r="G597" s="120" t="s">
        <v>266</v>
      </c>
      <c r="H597" s="120" t="s">
        <v>234</v>
      </c>
      <c r="I597" s="143"/>
      <c r="J597" s="144"/>
      <c r="K597" s="144">
        <f t="shared" si="33"/>
        <v>0</v>
      </c>
      <c r="L597" s="144"/>
      <c r="M597" s="115"/>
    </row>
    <row r="598" spans="1:13" s="62" customFormat="1" ht="65.25" customHeight="1">
      <c r="A598" s="123">
        <v>167</v>
      </c>
      <c r="B598" s="120">
        <v>31</v>
      </c>
      <c r="C598" s="120" t="s">
        <v>33</v>
      </c>
      <c r="D598" s="121" t="s">
        <v>1046</v>
      </c>
      <c r="E598" s="121" t="s">
        <v>1047</v>
      </c>
      <c r="F598" s="121" t="s">
        <v>1129</v>
      </c>
      <c r="G598" s="120" t="s">
        <v>266</v>
      </c>
      <c r="H598" s="120" t="s">
        <v>234</v>
      </c>
      <c r="I598" s="143">
        <v>50</v>
      </c>
      <c r="J598" s="144">
        <v>980</v>
      </c>
      <c r="K598" s="144">
        <f t="shared" si="33"/>
        <v>49000</v>
      </c>
      <c r="L598" s="144"/>
      <c r="M598" s="115"/>
    </row>
    <row r="599" spans="1:13" s="62" customFormat="1" ht="70.5" customHeight="1">
      <c r="A599" s="123">
        <v>168</v>
      </c>
      <c r="B599" s="120">
        <v>32</v>
      </c>
      <c r="C599" s="120" t="s">
        <v>33</v>
      </c>
      <c r="D599" s="121" t="s">
        <v>670</v>
      </c>
      <c r="E599" s="121" t="s">
        <v>671</v>
      </c>
      <c r="F599" s="121" t="s">
        <v>1130</v>
      </c>
      <c r="G599" s="120" t="s">
        <v>266</v>
      </c>
      <c r="H599" s="120" t="s">
        <v>234</v>
      </c>
      <c r="I599" s="143">
        <v>180</v>
      </c>
      <c r="J599" s="144">
        <v>1700</v>
      </c>
      <c r="K599" s="144">
        <f t="shared" si="33"/>
        <v>306000</v>
      </c>
      <c r="L599" s="144"/>
      <c r="M599" s="115"/>
    </row>
    <row r="600" spans="1:13" s="62" customFormat="1" ht="64.5" customHeight="1">
      <c r="A600" s="123">
        <v>169</v>
      </c>
      <c r="B600" s="120">
        <v>33</v>
      </c>
      <c r="C600" s="120" t="s">
        <v>33</v>
      </c>
      <c r="D600" s="121" t="s">
        <v>603</v>
      </c>
      <c r="E600" s="121" t="s">
        <v>1048</v>
      </c>
      <c r="F600" s="121" t="s">
        <v>1049</v>
      </c>
      <c r="G600" s="120" t="s">
        <v>266</v>
      </c>
      <c r="H600" s="120" t="s">
        <v>598</v>
      </c>
      <c r="I600" s="143"/>
      <c r="J600" s="144"/>
      <c r="K600" s="144">
        <f t="shared" si="33"/>
        <v>0</v>
      </c>
      <c r="L600" s="144"/>
      <c r="M600" s="115"/>
    </row>
    <row r="601" spans="1:13" s="62" customFormat="1" ht="58.5" customHeight="1">
      <c r="A601" s="123">
        <v>170</v>
      </c>
      <c r="B601" s="120">
        <v>34</v>
      </c>
      <c r="C601" s="120" t="s">
        <v>33</v>
      </c>
      <c r="D601" s="121" t="s">
        <v>1050</v>
      </c>
      <c r="E601" s="121" t="s">
        <v>1050</v>
      </c>
      <c r="F601" s="121" t="s">
        <v>1050</v>
      </c>
      <c r="G601" s="120" t="s">
        <v>266</v>
      </c>
      <c r="H601" s="120" t="s">
        <v>598</v>
      </c>
      <c r="I601" s="143">
        <v>200</v>
      </c>
      <c r="J601" s="144">
        <v>3700</v>
      </c>
      <c r="K601" s="144">
        <f t="shared" si="33"/>
        <v>740000</v>
      </c>
      <c r="L601" s="144"/>
      <c r="M601" s="115"/>
    </row>
    <row r="602" spans="1:13" s="62" customFormat="1" ht="76.5" customHeight="1">
      <c r="A602" s="123">
        <v>171</v>
      </c>
      <c r="B602" s="120">
        <v>35</v>
      </c>
      <c r="C602" s="120" t="s">
        <v>33</v>
      </c>
      <c r="D602" s="121" t="s">
        <v>678</v>
      </c>
      <c r="E602" s="121" t="s">
        <v>679</v>
      </c>
      <c r="F602" s="121" t="s">
        <v>1051</v>
      </c>
      <c r="G602" s="120" t="s">
        <v>266</v>
      </c>
      <c r="H602" s="120" t="s">
        <v>234</v>
      </c>
      <c r="I602" s="143">
        <v>50</v>
      </c>
      <c r="J602" s="144">
        <v>1800</v>
      </c>
      <c r="K602" s="144">
        <f t="shared" si="33"/>
        <v>90000</v>
      </c>
      <c r="L602" s="144"/>
      <c r="M602" s="115"/>
    </row>
    <row r="603" spans="1:13" s="62" customFormat="1" ht="70.5" customHeight="1">
      <c r="A603" s="123">
        <v>172</v>
      </c>
      <c r="B603" s="120">
        <v>36</v>
      </c>
      <c r="C603" s="120" t="s">
        <v>33</v>
      </c>
      <c r="D603" s="121" t="s">
        <v>1052</v>
      </c>
      <c r="E603" s="121" t="s">
        <v>1052</v>
      </c>
      <c r="F603" s="121" t="s">
        <v>1052</v>
      </c>
      <c r="G603" s="120" t="s">
        <v>266</v>
      </c>
      <c r="H603" s="120" t="s">
        <v>234</v>
      </c>
      <c r="I603" s="143"/>
      <c r="J603" s="144"/>
      <c r="K603" s="144">
        <f t="shared" si="33"/>
        <v>0</v>
      </c>
      <c r="L603" s="144"/>
      <c r="M603" s="115"/>
    </row>
    <row r="604" spans="1:13" s="62" customFormat="1" ht="68.25" customHeight="1">
      <c r="A604" s="123">
        <v>173</v>
      </c>
      <c r="B604" s="120">
        <v>37</v>
      </c>
      <c r="C604" s="120" t="s">
        <v>33</v>
      </c>
      <c r="D604" s="121" t="s">
        <v>1053</v>
      </c>
      <c r="E604" s="121" t="s">
        <v>1131</v>
      </c>
      <c r="F604" s="121" t="s">
        <v>1131</v>
      </c>
      <c r="G604" s="120" t="s">
        <v>266</v>
      </c>
      <c r="H604" s="120" t="s">
        <v>234</v>
      </c>
      <c r="I604" s="143">
        <v>50</v>
      </c>
      <c r="J604" s="144">
        <v>1600</v>
      </c>
      <c r="K604" s="144">
        <f t="shared" si="33"/>
        <v>80000</v>
      </c>
      <c r="L604" s="144"/>
      <c r="M604" s="115"/>
    </row>
    <row r="605" spans="1:13" s="62" customFormat="1" ht="56.25" customHeight="1">
      <c r="A605" s="123">
        <v>174</v>
      </c>
      <c r="B605" s="120">
        <v>38</v>
      </c>
      <c r="C605" s="120" t="s">
        <v>33</v>
      </c>
      <c r="D605" s="121" t="s">
        <v>1054</v>
      </c>
      <c r="E605" s="121" t="s">
        <v>1054</v>
      </c>
      <c r="F605" s="121" t="s">
        <v>1055</v>
      </c>
      <c r="G605" s="120" t="s">
        <v>266</v>
      </c>
      <c r="H605" s="120" t="s">
        <v>234</v>
      </c>
      <c r="I605" s="143"/>
      <c r="J605" s="144"/>
      <c r="K605" s="144">
        <f t="shared" si="33"/>
        <v>0</v>
      </c>
      <c r="L605" s="144"/>
      <c r="M605" s="115"/>
    </row>
    <row r="606" spans="1:13" s="62" customFormat="1" ht="56.25" customHeight="1">
      <c r="A606" s="123">
        <v>175</v>
      </c>
      <c r="B606" s="120">
        <v>39</v>
      </c>
      <c r="C606" s="120" t="s">
        <v>33</v>
      </c>
      <c r="D606" s="121" t="s">
        <v>693</v>
      </c>
      <c r="E606" s="121" t="s">
        <v>694</v>
      </c>
      <c r="F606" s="121" t="s">
        <v>1056</v>
      </c>
      <c r="G606" s="120" t="s">
        <v>266</v>
      </c>
      <c r="H606" s="120" t="s">
        <v>234</v>
      </c>
      <c r="I606" s="143">
        <v>50</v>
      </c>
      <c r="J606" s="144">
        <v>7600</v>
      </c>
      <c r="K606" s="144">
        <f t="shared" si="33"/>
        <v>380000</v>
      </c>
      <c r="L606" s="144"/>
      <c r="M606" s="115"/>
    </row>
    <row r="607" spans="1:13" s="62" customFormat="1" ht="54.75" customHeight="1">
      <c r="A607" s="123">
        <v>176</v>
      </c>
      <c r="B607" s="120">
        <v>40</v>
      </c>
      <c r="C607" s="120" t="s">
        <v>33</v>
      </c>
      <c r="D607" s="121" t="s">
        <v>697</v>
      </c>
      <c r="E607" s="121" t="s">
        <v>698</v>
      </c>
      <c r="F607" s="121" t="s">
        <v>700</v>
      </c>
      <c r="G607" s="120" t="s">
        <v>266</v>
      </c>
      <c r="H607" s="120" t="s">
        <v>234</v>
      </c>
      <c r="I607" s="143">
        <v>10</v>
      </c>
      <c r="J607" s="144">
        <v>18000</v>
      </c>
      <c r="K607" s="144">
        <f t="shared" si="33"/>
        <v>180000</v>
      </c>
      <c r="L607" s="144"/>
      <c r="M607" s="115"/>
    </row>
    <row r="608" spans="1:13" s="62" customFormat="1" ht="54.75" customHeight="1">
      <c r="A608" s="123">
        <v>177</v>
      </c>
      <c r="B608" s="120">
        <v>41</v>
      </c>
      <c r="C608" s="120" t="s">
        <v>33</v>
      </c>
      <c r="D608" s="121" t="s">
        <v>1057</v>
      </c>
      <c r="E608" s="121" t="s">
        <v>1057</v>
      </c>
      <c r="F608" s="121" t="s">
        <v>1057</v>
      </c>
      <c r="G608" s="120" t="s">
        <v>266</v>
      </c>
      <c r="H608" s="120" t="s">
        <v>661</v>
      </c>
      <c r="I608" s="143"/>
      <c r="J608" s="144"/>
      <c r="K608" s="144">
        <f t="shared" si="33"/>
        <v>0</v>
      </c>
      <c r="L608" s="144"/>
      <c r="M608" s="115"/>
    </row>
    <row r="609" spans="1:13" s="62" customFormat="1" ht="60.75" customHeight="1">
      <c r="A609" s="123">
        <v>178</v>
      </c>
      <c r="B609" s="120">
        <v>42</v>
      </c>
      <c r="C609" s="120" t="s">
        <v>252</v>
      </c>
      <c r="D609" s="121" t="s">
        <v>1058</v>
      </c>
      <c r="E609" s="121" t="s">
        <v>1132</v>
      </c>
      <c r="F609" s="121" t="s">
        <v>1132</v>
      </c>
      <c r="G609" s="120" t="s">
        <v>939</v>
      </c>
      <c r="H609" s="120" t="s">
        <v>234</v>
      </c>
      <c r="I609" s="143">
        <v>100</v>
      </c>
      <c r="J609" s="144">
        <v>980</v>
      </c>
      <c r="K609" s="144">
        <f t="shared" si="33"/>
        <v>98000</v>
      </c>
      <c r="L609" s="144"/>
      <c r="M609" s="115"/>
    </row>
    <row r="610" spans="1:13" s="62" customFormat="1" ht="62.25" customHeight="1">
      <c r="A610" s="123">
        <v>179</v>
      </c>
      <c r="B610" s="120">
        <v>43</v>
      </c>
      <c r="C610" s="120" t="s">
        <v>33</v>
      </c>
      <c r="D610" s="121" t="s">
        <v>1059</v>
      </c>
      <c r="E610" s="121" t="s">
        <v>1059</v>
      </c>
      <c r="F610" s="121" t="s">
        <v>1059</v>
      </c>
      <c r="G610" s="120" t="s">
        <v>266</v>
      </c>
      <c r="H610" s="120" t="s">
        <v>234</v>
      </c>
      <c r="I610" s="143"/>
      <c r="J610" s="144"/>
      <c r="K610" s="144">
        <f t="shared" si="33"/>
        <v>0</v>
      </c>
      <c r="L610" s="144"/>
      <c r="M610" s="115"/>
    </row>
    <row r="611" spans="1:13" s="62" customFormat="1" ht="72.75" customHeight="1">
      <c r="A611" s="123">
        <v>180</v>
      </c>
      <c r="B611" s="120">
        <v>44</v>
      </c>
      <c r="C611" s="120" t="s">
        <v>33</v>
      </c>
      <c r="D611" s="121" t="s">
        <v>708</v>
      </c>
      <c r="E611" s="121" t="s">
        <v>709</v>
      </c>
      <c r="F611" s="121" t="s">
        <v>711</v>
      </c>
      <c r="G611" s="120" t="s">
        <v>266</v>
      </c>
      <c r="H611" s="120" t="s">
        <v>234</v>
      </c>
      <c r="I611" s="143">
        <v>50</v>
      </c>
      <c r="J611" s="144">
        <v>3000</v>
      </c>
      <c r="K611" s="144">
        <f t="shared" si="33"/>
        <v>150000</v>
      </c>
      <c r="L611" s="144"/>
      <c r="M611" s="115"/>
    </row>
    <row r="612" spans="1:13" s="62" customFormat="1" ht="64.5" customHeight="1">
      <c r="A612" s="123">
        <v>181</v>
      </c>
      <c r="B612" s="120">
        <v>45</v>
      </c>
      <c r="C612" s="120" t="s">
        <v>33</v>
      </c>
      <c r="D612" s="121" t="s">
        <v>712</v>
      </c>
      <c r="E612" s="121" t="s">
        <v>1060</v>
      </c>
      <c r="F612" s="121" t="s">
        <v>715</v>
      </c>
      <c r="G612" s="120" t="s">
        <v>266</v>
      </c>
      <c r="H612" s="120" t="s">
        <v>234</v>
      </c>
      <c r="I612" s="143">
        <v>4</v>
      </c>
      <c r="J612" s="144">
        <v>6500</v>
      </c>
      <c r="K612" s="144">
        <f t="shared" si="33"/>
        <v>26000</v>
      </c>
      <c r="L612" s="144"/>
      <c r="M612" s="115"/>
    </row>
    <row r="613" spans="1:13" s="62" customFormat="1" ht="47.25" customHeight="1">
      <c r="A613" s="123">
        <v>182</v>
      </c>
      <c r="B613" s="120">
        <v>46</v>
      </c>
      <c r="C613" s="120" t="s">
        <v>33</v>
      </c>
      <c r="D613" s="121" t="s">
        <v>716</v>
      </c>
      <c r="E613" s="121" t="s">
        <v>717</v>
      </c>
      <c r="F613" s="121" t="s">
        <v>719</v>
      </c>
      <c r="G613" s="120" t="s">
        <v>266</v>
      </c>
      <c r="H613" s="120" t="s">
        <v>234</v>
      </c>
      <c r="I613" s="143"/>
      <c r="J613" s="144"/>
      <c r="K613" s="144">
        <f t="shared" si="33"/>
        <v>0</v>
      </c>
      <c r="L613" s="144"/>
      <c r="M613" s="115"/>
    </row>
    <row r="614" spans="1:13" s="62" customFormat="1" ht="47.25" customHeight="1">
      <c r="A614" s="123">
        <v>183</v>
      </c>
      <c r="B614" s="120">
        <v>47</v>
      </c>
      <c r="C614" s="120" t="s">
        <v>33</v>
      </c>
      <c r="D614" s="121" t="s">
        <v>1061</v>
      </c>
      <c r="E614" s="121" t="s">
        <v>1062</v>
      </c>
      <c r="F614" s="121" t="s">
        <v>1063</v>
      </c>
      <c r="G614" s="120" t="s">
        <v>266</v>
      </c>
      <c r="H614" s="120" t="s">
        <v>1029</v>
      </c>
      <c r="I614" s="143"/>
      <c r="J614" s="144"/>
      <c r="K614" s="144">
        <f t="shared" si="33"/>
        <v>0</v>
      </c>
      <c r="L614" s="144"/>
      <c r="M614" s="115"/>
    </row>
    <row r="615" spans="1:13" s="62" customFormat="1" ht="47.25" customHeight="1">
      <c r="A615" s="123">
        <v>184</v>
      </c>
      <c r="B615" s="120">
        <v>48</v>
      </c>
      <c r="C615" s="120" t="s">
        <v>33</v>
      </c>
      <c r="D615" s="121" t="s">
        <v>724</v>
      </c>
      <c r="E615" s="121" t="s">
        <v>725</v>
      </c>
      <c r="F615" s="121" t="s">
        <v>727</v>
      </c>
      <c r="G615" s="120" t="s">
        <v>266</v>
      </c>
      <c r="H615" s="120" t="s">
        <v>234</v>
      </c>
      <c r="I615" s="143"/>
      <c r="J615" s="144"/>
      <c r="K615" s="144">
        <f t="shared" si="33"/>
        <v>0</v>
      </c>
      <c r="L615" s="144"/>
      <c r="M615" s="115"/>
    </row>
    <row r="616" spans="1:13" s="62" customFormat="1" ht="47.25" customHeight="1">
      <c r="A616" s="123">
        <v>185</v>
      </c>
      <c r="B616" s="120">
        <v>49</v>
      </c>
      <c r="C616" s="120" t="s">
        <v>33</v>
      </c>
      <c r="D616" s="121" t="s">
        <v>728</v>
      </c>
      <c r="E616" s="121" t="s">
        <v>729</v>
      </c>
      <c r="F616" s="121" t="s">
        <v>1064</v>
      </c>
      <c r="G616" s="120" t="s">
        <v>266</v>
      </c>
      <c r="H616" s="120" t="s">
        <v>234</v>
      </c>
      <c r="I616" s="143"/>
      <c r="J616" s="144"/>
      <c r="K616" s="144">
        <f t="shared" si="33"/>
        <v>0</v>
      </c>
      <c r="L616" s="144"/>
      <c r="M616" s="115"/>
    </row>
    <row r="617" spans="1:13" s="62" customFormat="1" ht="63.75" customHeight="1">
      <c r="A617" s="123">
        <v>186</v>
      </c>
      <c r="B617" s="120">
        <v>50</v>
      </c>
      <c r="C617" s="120" t="s">
        <v>33</v>
      </c>
      <c r="D617" s="121" t="s">
        <v>732</v>
      </c>
      <c r="E617" s="121" t="s">
        <v>732</v>
      </c>
      <c r="F617" s="121" t="s">
        <v>734</v>
      </c>
      <c r="G617" s="120" t="s">
        <v>266</v>
      </c>
      <c r="H617" s="120" t="s">
        <v>234</v>
      </c>
      <c r="I617" s="143"/>
      <c r="J617" s="144"/>
      <c r="K617" s="144">
        <f t="shared" si="33"/>
        <v>0</v>
      </c>
      <c r="L617" s="144"/>
      <c r="M617" s="115"/>
    </row>
    <row r="618" spans="1:13" s="62" customFormat="1" ht="56.25" customHeight="1">
      <c r="A618" s="123">
        <v>187</v>
      </c>
      <c r="B618" s="120">
        <v>51</v>
      </c>
      <c r="C618" s="120" t="s">
        <v>33</v>
      </c>
      <c r="D618" s="121" t="s">
        <v>735</v>
      </c>
      <c r="E618" s="121" t="s">
        <v>735</v>
      </c>
      <c r="F618" s="126" t="s">
        <v>737</v>
      </c>
      <c r="G618" s="120" t="s">
        <v>266</v>
      </c>
      <c r="H618" s="120" t="s">
        <v>738</v>
      </c>
      <c r="I618" s="143"/>
      <c r="J618" s="144"/>
      <c r="K618" s="144">
        <f t="shared" si="33"/>
        <v>0</v>
      </c>
      <c r="L618" s="144"/>
      <c r="M618" s="115"/>
    </row>
    <row r="619" spans="1:13" s="62" customFormat="1" ht="56.25" customHeight="1">
      <c r="A619" s="123">
        <v>188</v>
      </c>
      <c r="B619" s="120">
        <v>52</v>
      </c>
      <c r="C619" s="120" t="s">
        <v>33</v>
      </c>
      <c r="D619" s="121" t="s">
        <v>1065</v>
      </c>
      <c r="E619" s="178" t="s">
        <v>1065</v>
      </c>
      <c r="F619" s="179" t="s">
        <v>1066</v>
      </c>
      <c r="G619" s="155" t="s">
        <v>266</v>
      </c>
      <c r="H619" s="120" t="s">
        <v>1067</v>
      </c>
      <c r="I619" s="143"/>
      <c r="J619" s="144"/>
      <c r="K619" s="144">
        <f t="shared" si="33"/>
        <v>0</v>
      </c>
      <c r="L619" s="144"/>
      <c r="M619" s="115"/>
    </row>
    <row r="620" spans="1:13" s="62" customFormat="1" ht="47.25" customHeight="1">
      <c r="A620" s="123">
        <v>189</v>
      </c>
      <c r="B620" s="120">
        <v>53</v>
      </c>
      <c r="C620" s="120" t="s">
        <v>33</v>
      </c>
      <c r="D620" s="121" t="s">
        <v>743</v>
      </c>
      <c r="E620" s="121" t="s">
        <v>744</v>
      </c>
      <c r="F620" s="131" t="s">
        <v>746</v>
      </c>
      <c r="G620" s="120" t="s">
        <v>266</v>
      </c>
      <c r="H620" s="120" t="s">
        <v>747</v>
      </c>
      <c r="I620" s="143"/>
      <c r="J620" s="144"/>
      <c r="K620" s="144">
        <f t="shared" si="33"/>
        <v>0</v>
      </c>
      <c r="L620" s="144"/>
      <c r="M620" s="115"/>
    </row>
    <row r="621" spans="1:13" s="62" customFormat="1" ht="54.75" customHeight="1">
      <c r="A621" s="123">
        <v>190</v>
      </c>
      <c r="B621" s="120">
        <v>54</v>
      </c>
      <c r="C621" s="120" t="s">
        <v>33</v>
      </c>
      <c r="D621" s="121" t="s">
        <v>748</v>
      </c>
      <c r="E621" s="121" t="s">
        <v>749</v>
      </c>
      <c r="F621" s="121" t="s">
        <v>750</v>
      </c>
      <c r="G621" s="120" t="s">
        <v>266</v>
      </c>
      <c r="H621" s="120" t="s">
        <v>747</v>
      </c>
      <c r="I621" s="143"/>
      <c r="J621" s="144"/>
      <c r="K621" s="144">
        <f t="shared" si="33"/>
        <v>0</v>
      </c>
      <c r="L621" s="144"/>
      <c r="M621" s="115"/>
    </row>
    <row r="622" spans="1:13" s="62" customFormat="1" ht="52.5" customHeight="1">
      <c r="A622" s="123">
        <v>191</v>
      </c>
      <c r="B622" s="120">
        <v>55</v>
      </c>
      <c r="C622" s="120" t="s">
        <v>33</v>
      </c>
      <c r="D622" s="121" t="s">
        <v>751</v>
      </c>
      <c r="E622" s="121" t="s">
        <v>752</v>
      </c>
      <c r="F622" s="121" t="s">
        <v>754</v>
      </c>
      <c r="G622" s="120" t="s">
        <v>266</v>
      </c>
      <c r="H622" s="120" t="s">
        <v>234</v>
      </c>
      <c r="I622" s="143"/>
      <c r="J622" s="144"/>
      <c r="K622" s="144">
        <f t="shared" si="33"/>
        <v>0</v>
      </c>
      <c r="L622" s="144"/>
      <c r="M622" s="115"/>
    </row>
    <row r="623" spans="1:13" s="62" customFormat="1" ht="47.25" customHeight="1">
      <c r="A623" s="123">
        <v>192</v>
      </c>
      <c r="B623" s="120">
        <v>56</v>
      </c>
      <c r="C623" s="120" t="s">
        <v>33</v>
      </c>
      <c r="D623" s="121" t="s">
        <v>755</v>
      </c>
      <c r="E623" s="121" t="s">
        <v>756</v>
      </c>
      <c r="F623" s="121" t="s">
        <v>758</v>
      </c>
      <c r="G623" s="120" t="s">
        <v>266</v>
      </c>
      <c r="H623" s="120" t="s">
        <v>598</v>
      </c>
      <c r="I623" s="143"/>
      <c r="J623" s="144"/>
      <c r="K623" s="144">
        <f t="shared" si="33"/>
        <v>0</v>
      </c>
      <c r="L623" s="144"/>
      <c r="M623" s="115"/>
    </row>
    <row r="624" spans="1:13" s="62" customFormat="1" ht="56.25" customHeight="1">
      <c r="A624" s="123">
        <v>193</v>
      </c>
      <c r="B624" s="120">
        <v>57</v>
      </c>
      <c r="C624" s="120" t="s">
        <v>33</v>
      </c>
      <c r="D624" s="121" t="s">
        <v>1068</v>
      </c>
      <c r="E624" s="121" t="s">
        <v>1068</v>
      </c>
      <c r="F624" s="121" t="s">
        <v>1068</v>
      </c>
      <c r="G624" s="120" t="s">
        <v>266</v>
      </c>
      <c r="H624" s="120" t="s">
        <v>234</v>
      </c>
      <c r="I624" s="143"/>
      <c r="J624" s="144"/>
      <c r="K624" s="144">
        <f t="shared" si="33"/>
        <v>0</v>
      </c>
      <c r="L624" s="144"/>
      <c r="M624" s="115"/>
    </row>
    <row r="625" spans="1:13" s="62" customFormat="1" ht="57" customHeight="1">
      <c r="A625" s="123">
        <v>194</v>
      </c>
      <c r="B625" s="120">
        <v>58</v>
      </c>
      <c r="C625" s="120" t="s">
        <v>33</v>
      </c>
      <c r="D625" s="121" t="s">
        <v>1069</v>
      </c>
      <c r="E625" s="121" t="s">
        <v>1069</v>
      </c>
      <c r="F625" s="121" t="s">
        <v>1070</v>
      </c>
      <c r="G625" s="120" t="s">
        <v>266</v>
      </c>
      <c r="H625" s="120" t="s">
        <v>234</v>
      </c>
      <c r="I625" s="143"/>
      <c r="J625" s="144"/>
      <c r="K625" s="144">
        <f t="shared" si="33"/>
        <v>0</v>
      </c>
      <c r="L625" s="144"/>
      <c r="M625" s="115"/>
    </row>
    <row r="626" spans="1:13" s="62" customFormat="1" ht="88.5" customHeight="1">
      <c r="A626" s="123">
        <v>195</v>
      </c>
      <c r="B626" s="120">
        <v>59</v>
      </c>
      <c r="C626" s="120" t="s">
        <v>33</v>
      </c>
      <c r="D626" s="121" t="s">
        <v>765</v>
      </c>
      <c r="E626" s="121" t="s">
        <v>766</v>
      </c>
      <c r="F626" s="121" t="s">
        <v>1071</v>
      </c>
      <c r="G626" s="120" t="s">
        <v>266</v>
      </c>
      <c r="H626" s="120" t="s">
        <v>234</v>
      </c>
      <c r="I626" s="143"/>
      <c r="J626" s="144"/>
      <c r="K626" s="144">
        <f t="shared" si="33"/>
        <v>0</v>
      </c>
      <c r="L626" s="144"/>
      <c r="M626" s="115"/>
    </row>
    <row r="627" spans="1:13" s="62" customFormat="1" ht="80.25" customHeight="1">
      <c r="A627" s="123">
        <v>196</v>
      </c>
      <c r="B627" s="120">
        <v>60</v>
      </c>
      <c r="C627" s="120" t="s">
        <v>33</v>
      </c>
      <c r="D627" s="121" t="s">
        <v>1072</v>
      </c>
      <c r="E627" s="121" t="s">
        <v>1072</v>
      </c>
      <c r="F627" s="121" t="s">
        <v>1073</v>
      </c>
      <c r="G627" s="120" t="s">
        <v>266</v>
      </c>
      <c r="H627" s="120" t="s">
        <v>234</v>
      </c>
      <c r="I627" s="143"/>
      <c r="J627" s="144"/>
      <c r="K627" s="144">
        <f t="shared" si="33"/>
        <v>0</v>
      </c>
      <c r="L627" s="144"/>
      <c r="M627" s="115"/>
    </row>
    <row r="628" spans="1:13" s="62" customFormat="1" ht="54.75" customHeight="1">
      <c r="A628" s="123">
        <v>197</v>
      </c>
      <c r="B628" s="120">
        <v>61</v>
      </c>
      <c r="C628" s="127" t="s">
        <v>33</v>
      </c>
      <c r="D628" s="126" t="s">
        <v>773</v>
      </c>
      <c r="E628" s="126" t="s">
        <v>774</v>
      </c>
      <c r="F628" s="126" t="s">
        <v>776</v>
      </c>
      <c r="G628" s="127" t="s">
        <v>266</v>
      </c>
      <c r="H628" s="120" t="s">
        <v>598</v>
      </c>
      <c r="I628" s="143"/>
      <c r="J628" s="144"/>
      <c r="K628" s="144">
        <f t="shared" si="33"/>
        <v>0</v>
      </c>
      <c r="L628" s="144"/>
      <c r="M628" s="115"/>
    </row>
    <row r="629" spans="1:13" s="62" customFormat="1" ht="65.25" customHeight="1">
      <c r="A629" s="123">
        <v>198</v>
      </c>
      <c r="B629" s="120">
        <v>62</v>
      </c>
      <c r="C629" s="127" t="s">
        <v>33</v>
      </c>
      <c r="D629" s="121" t="s">
        <v>1074</v>
      </c>
      <c r="E629" s="126" t="s">
        <v>1074</v>
      </c>
      <c r="F629" s="126" t="s">
        <v>1075</v>
      </c>
      <c r="G629" s="127" t="s">
        <v>266</v>
      </c>
      <c r="H629" s="145" t="s">
        <v>234</v>
      </c>
      <c r="I629" s="143"/>
      <c r="J629" s="144"/>
      <c r="K629" s="144">
        <f t="shared" si="33"/>
        <v>0</v>
      </c>
      <c r="L629" s="144"/>
      <c r="M629" s="115"/>
    </row>
    <row r="630" spans="1:13" s="62" customFormat="1" ht="76.5" customHeight="1">
      <c r="A630" s="123">
        <v>199</v>
      </c>
      <c r="B630" s="120">
        <v>63</v>
      </c>
      <c r="C630" s="120" t="s">
        <v>252</v>
      </c>
      <c r="D630" s="121" t="s">
        <v>1076</v>
      </c>
      <c r="E630" s="121" t="s">
        <v>1076</v>
      </c>
      <c r="F630" s="121" t="s">
        <v>1077</v>
      </c>
      <c r="G630" s="120" t="s">
        <v>266</v>
      </c>
      <c r="H630" s="120" t="s">
        <v>234</v>
      </c>
      <c r="I630" s="146"/>
      <c r="J630" s="144"/>
      <c r="K630" s="144">
        <f t="shared" si="33"/>
        <v>0</v>
      </c>
      <c r="L630" s="144"/>
      <c r="M630" s="115"/>
    </row>
    <row r="631" spans="1:13" s="62" customFormat="1" ht="76.5" customHeight="1">
      <c r="A631" s="123">
        <v>200</v>
      </c>
      <c r="B631" s="120">
        <v>64</v>
      </c>
      <c r="C631" s="127" t="s">
        <v>33</v>
      </c>
      <c r="D631" s="126" t="s">
        <v>784</v>
      </c>
      <c r="E631" s="126" t="s">
        <v>785</v>
      </c>
      <c r="F631" s="126" t="s">
        <v>787</v>
      </c>
      <c r="G631" s="127" t="s">
        <v>266</v>
      </c>
      <c r="H631" s="127" t="s">
        <v>1013</v>
      </c>
      <c r="I631" s="157"/>
      <c r="J631" s="144"/>
      <c r="K631" s="144">
        <f t="shared" si="33"/>
        <v>0</v>
      </c>
      <c r="L631" s="144"/>
      <c r="M631" s="115"/>
    </row>
    <row r="632" spans="1:13" s="62" customFormat="1" ht="76.5" customHeight="1">
      <c r="A632" s="123">
        <v>201</v>
      </c>
      <c r="B632" s="120">
        <v>65</v>
      </c>
      <c r="C632" s="127" t="s">
        <v>252</v>
      </c>
      <c r="D632" s="126" t="s">
        <v>1078</v>
      </c>
      <c r="E632" s="126" t="s">
        <v>1078</v>
      </c>
      <c r="F632" s="126" t="s">
        <v>1078</v>
      </c>
      <c r="G632" s="127" t="s">
        <v>939</v>
      </c>
      <c r="H632" s="127" t="s">
        <v>598</v>
      </c>
      <c r="I632" s="157"/>
      <c r="J632" s="144"/>
      <c r="K632" s="144">
        <f t="shared" si="33"/>
        <v>0</v>
      </c>
      <c r="L632" s="144"/>
      <c r="M632" s="115"/>
    </row>
    <row r="633" spans="1:13" s="62" customFormat="1" ht="62.25" customHeight="1">
      <c r="A633" s="123">
        <v>202</v>
      </c>
      <c r="B633" s="120">
        <v>66</v>
      </c>
      <c r="C633" s="127" t="s">
        <v>252</v>
      </c>
      <c r="D633" s="126" t="s">
        <v>1079</v>
      </c>
      <c r="E633" s="126" t="s">
        <v>1079</v>
      </c>
      <c r="F633" s="126" t="s">
        <v>1079</v>
      </c>
      <c r="G633" s="127" t="s">
        <v>939</v>
      </c>
      <c r="H633" s="127" t="s">
        <v>998</v>
      </c>
      <c r="I633" s="157"/>
      <c r="J633" s="144"/>
      <c r="K633" s="144">
        <f t="shared" ref="K633:K655" si="34">I633*J633</f>
        <v>0</v>
      </c>
      <c r="L633" s="144"/>
      <c r="M633" s="115"/>
    </row>
    <row r="634" spans="1:13" s="62" customFormat="1" ht="59.25" customHeight="1">
      <c r="A634" s="123">
        <v>203</v>
      </c>
      <c r="B634" s="120">
        <v>67</v>
      </c>
      <c r="C634" s="127" t="s">
        <v>252</v>
      </c>
      <c r="D634" s="126" t="s">
        <v>788</v>
      </c>
      <c r="E634" s="126" t="s">
        <v>789</v>
      </c>
      <c r="F634" s="126" t="s">
        <v>791</v>
      </c>
      <c r="G634" s="127" t="s">
        <v>266</v>
      </c>
      <c r="H634" s="127" t="s">
        <v>1005</v>
      </c>
      <c r="I634" s="171"/>
      <c r="J634" s="144"/>
      <c r="K634" s="144">
        <f t="shared" si="34"/>
        <v>0</v>
      </c>
      <c r="L634" s="144"/>
      <c r="M634" s="115"/>
    </row>
    <row r="635" spans="1:13" s="62" customFormat="1" ht="70.5" customHeight="1">
      <c r="A635" s="123">
        <v>204</v>
      </c>
      <c r="B635" s="120">
        <v>68</v>
      </c>
      <c r="C635" s="127" t="s">
        <v>252</v>
      </c>
      <c r="D635" s="126" t="s">
        <v>1080</v>
      </c>
      <c r="E635" s="126" t="s">
        <v>1080</v>
      </c>
      <c r="F635" s="126" t="s">
        <v>1081</v>
      </c>
      <c r="G635" s="127" t="s">
        <v>266</v>
      </c>
      <c r="H635" s="127" t="s">
        <v>234</v>
      </c>
      <c r="I635" s="171"/>
      <c r="J635" s="144"/>
      <c r="K635" s="144">
        <f t="shared" si="34"/>
        <v>0</v>
      </c>
      <c r="L635" s="144"/>
      <c r="M635" s="115"/>
    </row>
    <row r="636" spans="1:13" s="62" customFormat="1" ht="68.25" customHeight="1">
      <c r="A636" s="123">
        <v>205</v>
      </c>
      <c r="B636" s="120">
        <v>69</v>
      </c>
      <c r="C636" s="127" t="s">
        <v>33</v>
      </c>
      <c r="D636" s="126" t="s">
        <v>798</v>
      </c>
      <c r="E636" s="126" t="s">
        <v>799</v>
      </c>
      <c r="F636" s="126" t="s">
        <v>801</v>
      </c>
      <c r="G636" s="127" t="s">
        <v>266</v>
      </c>
      <c r="H636" s="127" t="s">
        <v>234</v>
      </c>
      <c r="I636" s="171"/>
      <c r="J636" s="144"/>
      <c r="K636" s="144">
        <f t="shared" si="34"/>
        <v>0</v>
      </c>
      <c r="L636" s="144"/>
      <c r="M636" s="115"/>
    </row>
    <row r="637" spans="1:13" s="62" customFormat="1" ht="65.25" customHeight="1">
      <c r="A637" s="123">
        <v>206</v>
      </c>
      <c r="B637" s="120">
        <v>70</v>
      </c>
      <c r="C637" s="127" t="s">
        <v>252</v>
      </c>
      <c r="D637" s="126" t="s">
        <v>802</v>
      </c>
      <c r="E637" s="126" t="s">
        <v>803</v>
      </c>
      <c r="F637" s="126" t="s">
        <v>1082</v>
      </c>
      <c r="G637" s="127" t="s">
        <v>266</v>
      </c>
      <c r="H637" s="127" t="s">
        <v>234</v>
      </c>
      <c r="I637" s="171"/>
      <c r="J637" s="144"/>
      <c r="K637" s="144">
        <f t="shared" si="34"/>
        <v>0</v>
      </c>
      <c r="L637" s="144"/>
      <c r="M637" s="115"/>
    </row>
    <row r="638" spans="1:13" s="62" customFormat="1" ht="65.25" customHeight="1">
      <c r="A638" s="123">
        <v>207</v>
      </c>
      <c r="B638" s="120">
        <v>71</v>
      </c>
      <c r="C638" s="127" t="s">
        <v>252</v>
      </c>
      <c r="D638" s="126" t="s">
        <v>1083</v>
      </c>
      <c r="E638" s="126" t="s">
        <v>1083</v>
      </c>
      <c r="F638" s="126" t="s">
        <v>1083</v>
      </c>
      <c r="G638" s="127" t="s">
        <v>266</v>
      </c>
      <c r="H638" s="127" t="s">
        <v>234</v>
      </c>
      <c r="I638" s="171"/>
      <c r="J638" s="144"/>
      <c r="K638" s="144">
        <f t="shared" si="34"/>
        <v>0</v>
      </c>
      <c r="L638" s="144"/>
      <c r="M638" s="115"/>
    </row>
    <row r="639" spans="1:13" s="62" customFormat="1" ht="65.25" customHeight="1">
      <c r="A639" s="123">
        <v>208</v>
      </c>
      <c r="B639" s="120">
        <v>72</v>
      </c>
      <c r="C639" s="127" t="s">
        <v>252</v>
      </c>
      <c r="D639" s="126" t="s">
        <v>1084</v>
      </c>
      <c r="E639" s="126" t="s">
        <v>1084</v>
      </c>
      <c r="F639" s="126" t="s">
        <v>1085</v>
      </c>
      <c r="G639" s="127" t="s">
        <v>1086</v>
      </c>
      <c r="H639" s="127" t="s">
        <v>234</v>
      </c>
      <c r="I639" s="171"/>
      <c r="J639" s="144"/>
      <c r="K639" s="144">
        <f t="shared" si="34"/>
        <v>0</v>
      </c>
      <c r="L639" s="144"/>
      <c r="M639" s="115"/>
    </row>
    <row r="640" spans="1:13" s="62" customFormat="1" ht="65.25" customHeight="1">
      <c r="A640" s="123">
        <v>209</v>
      </c>
      <c r="B640" s="120">
        <v>73</v>
      </c>
      <c r="C640" s="127" t="s">
        <v>252</v>
      </c>
      <c r="D640" s="126" t="s">
        <v>1087</v>
      </c>
      <c r="E640" s="126" t="s">
        <v>1087</v>
      </c>
      <c r="F640" s="126" t="s">
        <v>1087</v>
      </c>
      <c r="G640" s="127" t="s">
        <v>939</v>
      </c>
      <c r="H640" s="127" t="s">
        <v>234</v>
      </c>
      <c r="I640" s="171"/>
      <c r="J640" s="144"/>
      <c r="K640" s="144">
        <f t="shared" si="34"/>
        <v>0</v>
      </c>
      <c r="L640" s="144"/>
      <c r="M640" s="115"/>
    </row>
    <row r="641" spans="1:14" s="62" customFormat="1" ht="65.25" customHeight="1">
      <c r="A641" s="123">
        <v>210</v>
      </c>
      <c r="B641" s="120">
        <v>74</v>
      </c>
      <c r="C641" s="127" t="s">
        <v>252</v>
      </c>
      <c r="D641" s="126" t="s">
        <v>1088</v>
      </c>
      <c r="E641" s="126" t="s">
        <v>1088</v>
      </c>
      <c r="F641" s="126" t="s">
        <v>1088</v>
      </c>
      <c r="G641" s="127" t="s">
        <v>939</v>
      </c>
      <c r="H641" s="127" t="s">
        <v>234</v>
      </c>
      <c r="I641" s="171"/>
      <c r="J641" s="144"/>
      <c r="K641" s="144">
        <f t="shared" si="34"/>
        <v>0</v>
      </c>
      <c r="L641" s="144"/>
      <c r="M641" s="115"/>
    </row>
    <row r="642" spans="1:14" s="62" customFormat="1" ht="63.75" customHeight="1">
      <c r="A642" s="123">
        <v>211</v>
      </c>
      <c r="B642" s="120">
        <v>75</v>
      </c>
      <c r="C642" s="127" t="s">
        <v>33</v>
      </c>
      <c r="D642" s="126" t="s">
        <v>1089</v>
      </c>
      <c r="E642" s="126" t="s">
        <v>1090</v>
      </c>
      <c r="F642" s="126" t="s">
        <v>1091</v>
      </c>
      <c r="G642" s="127" t="s">
        <v>266</v>
      </c>
      <c r="H642" s="127" t="s">
        <v>1029</v>
      </c>
      <c r="I642" s="171"/>
      <c r="J642" s="144"/>
      <c r="K642" s="144">
        <f t="shared" si="34"/>
        <v>0</v>
      </c>
      <c r="L642" s="144"/>
      <c r="M642" s="115"/>
    </row>
    <row r="643" spans="1:14" s="62" customFormat="1" ht="75.75" customHeight="1">
      <c r="A643" s="123">
        <v>212</v>
      </c>
      <c r="B643" s="120">
        <v>76</v>
      </c>
      <c r="C643" s="127" t="s">
        <v>252</v>
      </c>
      <c r="D643" s="126" t="s">
        <v>810</v>
      </c>
      <c r="E643" s="126" t="s">
        <v>811</v>
      </c>
      <c r="F643" s="126" t="s">
        <v>813</v>
      </c>
      <c r="G643" s="127" t="s">
        <v>266</v>
      </c>
      <c r="H643" s="127" t="s">
        <v>234</v>
      </c>
      <c r="I643" s="171"/>
      <c r="J643" s="144"/>
      <c r="K643" s="144">
        <f t="shared" si="34"/>
        <v>0</v>
      </c>
      <c r="L643" s="144"/>
      <c r="M643" s="115"/>
    </row>
    <row r="644" spans="1:14" s="62" customFormat="1" ht="63.75" customHeight="1">
      <c r="A644" s="123">
        <v>213</v>
      </c>
      <c r="B644" s="120">
        <v>77</v>
      </c>
      <c r="C644" s="127" t="s">
        <v>252</v>
      </c>
      <c r="D644" s="126" t="s">
        <v>814</v>
      </c>
      <c r="E644" s="126" t="s">
        <v>815</v>
      </c>
      <c r="F644" s="126" t="s">
        <v>817</v>
      </c>
      <c r="G644" s="127" t="s">
        <v>266</v>
      </c>
      <c r="H644" s="120" t="s">
        <v>1092</v>
      </c>
      <c r="I644" s="143"/>
      <c r="J644" s="144"/>
      <c r="K644" s="144">
        <f t="shared" si="34"/>
        <v>0</v>
      </c>
      <c r="L644" s="144"/>
      <c r="M644" s="115"/>
    </row>
    <row r="645" spans="1:14" s="62" customFormat="1" ht="63.75" customHeight="1">
      <c r="A645" s="123">
        <v>214</v>
      </c>
      <c r="B645" s="120">
        <v>78</v>
      </c>
      <c r="C645" s="127" t="s">
        <v>252</v>
      </c>
      <c r="D645" s="126" t="s">
        <v>1093</v>
      </c>
      <c r="E645" s="126" t="s">
        <v>1093</v>
      </c>
      <c r="F645" s="126" t="s">
        <v>1093</v>
      </c>
      <c r="G645" s="127" t="s">
        <v>266</v>
      </c>
      <c r="H645" s="173" t="s">
        <v>234</v>
      </c>
      <c r="I645" s="172"/>
      <c r="J645" s="144"/>
      <c r="K645" s="144">
        <f t="shared" si="34"/>
        <v>0</v>
      </c>
      <c r="L645" s="180"/>
      <c r="M645" s="115"/>
    </row>
    <row r="646" spans="1:14" s="62" customFormat="1" ht="68.25" customHeight="1">
      <c r="A646" s="123">
        <v>215</v>
      </c>
      <c r="B646" s="120">
        <v>79</v>
      </c>
      <c r="C646" s="127" t="s">
        <v>252</v>
      </c>
      <c r="D646" s="126" t="s">
        <v>1094</v>
      </c>
      <c r="E646" s="126" t="s">
        <v>1095</v>
      </c>
      <c r="F646" s="126" t="s">
        <v>1096</v>
      </c>
      <c r="G646" s="127" t="s">
        <v>974</v>
      </c>
      <c r="H646" s="120" t="s">
        <v>501</v>
      </c>
      <c r="I646" s="181"/>
      <c r="J646" s="144"/>
      <c r="K646" s="144">
        <f t="shared" si="34"/>
        <v>0</v>
      </c>
      <c r="L646" s="180"/>
      <c r="M646" s="115"/>
    </row>
    <row r="647" spans="1:14" s="62" customFormat="1" ht="69" customHeight="1">
      <c r="A647" s="123">
        <v>216</v>
      </c>
      <c r="B647" s="120">
        <v>80</v>
      </c>
      <c r="C647" s="120" t="s">
        <v>252</v>
      </c>
      <c r="D647" s="121" t="s">
        <v>1097</v>
      </c>
      <c r="E647" s="121" t="s">
        <v>1097</v>
      </c>
      <c r="F647" s="121" t="s">
        <v>1097</v>
      </c>
      <c r="G647" s="120" t="s">
        <v>266</v>
      </c>
      <c r="H647" s="132" t="s">
        <v>1067</v>
      </c>
      <c r="I647" s="181"/>
      <c r="J647" s="144"/>
      <c r="K647" s="144">
        <f t="shared" si="34"/>
        <v>0</v>
      </c>
      <c r="L647" s="180"/>
      <c r="M647" s="115"/>
    </row>
    <row r="648" spans="1:14" s="62" customFormat="1" ht="66" customHeight="1">
      <c r="A648" s="123">
        <v>217</v>
      </c>
      <c r="B648" s="120">
        <v>81</v>
      </c>
      <c r="C648" s="120" t="s">
        <v>33</v>
      </c>
      <c r="D648" s="121" t="s">
        <v>826</v>
      </c>
      <c r="E648" s="121" t="s">
        <v>827</v>
      </c>
      <c r="F648" s="121" t="s">
        <v>829</v>
      </c>
      <c r="G648" s="120" t="s">
        <v>266</v>
      </c>
      <c r="H648" s="120" t="s">
        <v>661</v>
      </c>
      <c r="I648" s="143"/>
      <c r="J648" s="144"/>
      <c r="K648" s="144">
        <f t="shared" si="34"/>
        <v>0</v>
      </c>
      <c r="L648" s="144"/>
      <c r="M648" s="115"/>
    </row>
    <row r="649" spans="1:14" s="62" customFormat="1" ht="57" customHeight="1">
      <c r="A649" s="123">
        <v>218</v>
      </c>
      <c r="B649" s="120">
        <v>82</v>
      </c>
      <c r="C649" s="120" t="s">
        <v>33</v>
      </c>
      <c r="D649" s="121" t="s">
        <v>830</v>
      </c>
      <c r="E649" s="121" t="s">
        <v>831</v>
      </c>
      <c r="F649" s="121" t="s">
        <v>833</v>
      </c>
      <c r="G649" s="120" t="s">
        <v>266</v>
      </c>
      <c r="H649" s="120" t="s">
        <v>234</v>
      </c>
      <c r="I649" s="143"/>
      <c r="J649" s="144"/>
      <c r="K649" s="144">
        <f t="shared" si="34"/>
        <v>0</v>
      </c>
      <c r="L649" s="144"/>
      <c r="M649" s="115"/>
    </row>
    <row r="650" spans="1:14" s="62" customFormat="1" ht="61.5" customHeight="1">
      <c r="A650" s="123">
        <v>219</v>
      </c>
      <c r="B650" s="120">
        <v>83</v>
      </c>
      <c r="C650" s="120" t="s">
        <v>33</v>
      </c>
      <c r="D650" s="121" t="s">
        <v>830</v>
      </c>
      <c r="E650" s="121" t="s">
        <v>831</v>
      </c>
      <c r="F650" s="121" t="s">
        <v>836</v>
      </c>
      <c r="G650" s="120" t="s">
        <v>266</v>
      </c>
      <c r="H650" s="120" t="s">
        <v>234</v>
      </c>
      <c r="I650" s="143"/>
      <c r="J650" s="144"/>
      <c r="K650" s="144">
        <f t="shared" si="34"/>
        <v>0</v>
      </c>
      <c r="L650" s="144"/>
      <c r="M650" s="115"/>
    </row>
    <row r="651" spans="1:14" s="62" customFormat="1" ht="60" customHeight="1">
      <c r="A651" s="123">
        <v>220</v>
      </c>
      <c r="B651" s="120">
        <v>84</v>
      </c>
      <c r="C651" s="120" t="s">
        <v>33</v>
      </c>
      <c r="D651" s="121" t="s">
        <v>826</v>
      </c>
      <c r="E651" s="121" t="s">
        <v>827</v>
      </c>
      <c r="F651" s="121" t="s">
        <v>1098</v>
      </c>
      <c r="G651" s="120" t="s">
        <v>266</v>
      </c>
      <c r="H651" s="120" t="s">
        <v>1005</v>
      </c>
      <c r="I651" s="143"/>
      <c r="J651" s="144"/>
      <c r="K651" s="144">
        <f t="shared" si="34"/>
        <v>0</v>
      </c>
      <c r="L651" s="144"/>
      <c r="M651" s="115"/>
    </row>
    <row r="652" spans="1:14" s="62" customFormat="1" ht="64.5" customHeight="1">
      <c r="A652" s="123">
        <v>221</v>
      </c>
      <c r="B652" s="120">
        <v>85</v>
      </c>
      <c r="C652" s="120" t="s">
        <v>33</v>
      </c>
      <c r="D652" s="121" t="s">
        <v>842</v>
      </c>
      <c r="E652" s="121" t="s">
        <v>843</v>
      </c>
      <c r="F652" s="121" t="s">
        <v>844</v>
      </c>
      <c r="G652" s="120" t="s">
        <v>266</v>
      </c>
      <c r="H652" s="120" t="s">
        <v>234</v>
      </c>
      <c r="I652" s="143"/>
      <c r="J652" s="144"/>
      <c r="K652" s="144">
        <f t="shared" si="34"/>
        <v>0</v>
      </c>
      <c r="L652" s="144"/>
      <c r="M652" s="115"/>
    </row>
    <row r="653" spans="1:14" s="62" customFormat="1" ht="63" customHeight="1">
      <c r="A653" s="123">
        <v>222</v>
      </c>
      <c r="B653" s="120">
        <v>86</v>
      </c>
      <c r="C653" s="120" t="s">
        <v>33</v>
      </c>
      <c r="D653" s="121" t="s">
        <v>845</v>
      </c>
      <c r="E653" s="121" t="s">
        <v>846</v>
      </c>
      <c r="F653" s="121" t="s">
        <v>848</v>
      </c>
      <c r="G653" s="120" t="s">
        <v>266</v>
      </c>
      <c r="H653" s="120" t="s">
        <v>234</v>
      </c>
      <c r="I653" s="143"/>
      <c r="J653" s="144"/>
      <c r="K653" s="144">
        <f t="shared" si="34"/>
        <v>0</v>
      </c>
      <c r="L653" s="144"/>
      <c r="M653" s="115"/>
    </row>
    <row r="654" spans="1:14" ht="57.75" customHeight="1">
      <c r="A654" s="123">
        <v>223</v>
      </c>
      <c r="B654" s="120">
        <v>87</v>
      </c>
      <c r="C654" s="120" t="s">
        <v>33</v>
      </c>
      <c r="D654" s="121" t="s">
        <v>830</v>
      </c>
      <c r="E654" s="121" t="s">
        <v>831</v>
      </c>
      <c r="F654" s="121" t="s">
        <v>850</v>
      </c>
      <c r="G654" s="120" t="s">
        <v>266</v>
      </c>
      <c r="H654" s="120" t="s">
        <v>234</v>
      </c>
      <c r="I654" s="143"/>
      <c r="J654" s="144"/>
      <c r="K654" s="144">
        <f t="shared" si="34"/>
        <v>0</v>
      </c>
      <c r="L654" s="144"/>
      <c r="M654" s="115"/>
    </row>
    <row r="655" spans="1:14" s="87" customFormat="1" ht="49.5" customHeight="1">
      <c r="A655" s="123">
        <v>224</v>
      </c>
      <c r="B655" s="120">
        <v>88</v>
      </c>
      <c r="C655" s="123" t="s">
        <v>252</v>
      </c>
      <c r="D655" s="179" t="s">
        <v>1099</v>
      </c>
      <c r="E655" s="179" t="s">
        <v>1100</v>
      </c>
      <c r="F655" s="179" t="s">
        <v>1100</v>
      </c>
      <c r="G655" s="120" t="s">
        <v>266</v>
      </c>
      <c r="H655" s="182" t="s">
        <v>234</v>
      </c>
      <c r="I655" s="183"/>
      <c r="J655" s="144"/>
      <c r="K655" s="144">
        <f t="shared" si="34"/>
        <v>0</v>
      </c>
      <c r="L655" s="122"/>
      <c r="M655" s="115"/>
    </row>
    <row r="656" spans="1:14" s="1" customFormat="1" ht="21.75" customHeight="1">
      <c r="A656" s="147"/>
      <c r="B656" s="460" t="s">
        <v>855</v>
      </c>
      <c r="C656" s="461"/>
      <c r="D656" s="461"/>
      <c r="E656" s="461"/>
      <c r="F656" s="461"/>
      <c r="G656" s="461"/>
      <c r="H656" s="119"/>
      <c r="I656" s="162"/>
      <c r="J656" s="160"/>
      <c r="K656" s="160"/>
      <c r="L656" s="160"/>
      <c r="N656" s="5"/>
    </row>
    <row r="657" spans="1:12" s="83" customFormat="1" ht="21.75" customHeight="1">
      <c r="A657" s="184"/>
      <c r="B657" s="185"/>
      <c r="C657" s="185"/>
      <c r="D657" s="186"/>
      <c r="E657" s="186" t="s">
        <v>1101</v>
      </c>
      <c r="F657" s="186"/>
      <c r="G657" s="185"/>
      <c r="H657" s="185"/>
      <c r="I657" s="187"/>
      <c r="J657" s="188"/>
      <c r="K657" s="188"/>
      <c r="L657" s="188"/>
    </row>
    <row r="658" spans="1:12" s="83" customFormat="1" ht="81.75" customHeight="1">
      <c r="A658" s="123">
        <v>225</v>
      </c>
      <c r="B658" s="120">
        <v>1</v>
      </c>
      <c r="C658" s="120" t="s">
        <v>252</v>
      </c>
      <c r="D658" s="125" t="s">
        <v>851</v>
      </c>
      <c r="E658" s="125" t="s">
        <v>852</v>
      </c>
      <c r="F658" s="125" t="s">
        <v>852</v>
      </c>
      <c r="G658" s="120" t="s">
        <v>974</v>
      </c>
      <c r="H658" s="123" t="s">
        <v>1067</v>
      </c>
      <c r="I658" s="124">
        <v>2600</v>
      </c>
      <c r="J658" s="122">
        <v>205</v>
      </c>
      <c r="K658" s="260">
        <f>I658*J658</f>
        <v>533000</v>
      </c>
      <c r="L658" s="122">
        <f>K658*1.12</f>
        <v>596960</v>
      </c>
    </row>
    <row r="659" spans="1:12" s="83" customFormat="1" ht="81.75" customHeight="1">
      <c r="A659" s="123">
        <v>225</v>
      </c>
      <c r="B659" s="120">
        <v>1</v>
      </c>
      <c r="C659" s="120" t="s">
        <v>252</v>
      </c>
      <c r="D659" s="125" t="s">
        <v>851</v>
      </c>
      <c r="E659" s="125" t="s">
        <v>852</v>
      </c>
      <c r="F659" s="125" t="s">
        <v>852</v>
      </c>
      <c r="G659" s="120" t="s">
        <v>1122</v>
      </c>
      <c r="H659" s="123" t="s">
        <v>1067</v>
      </c>
      <c r="I659" s="124">
        <v>13000</v>
      </c>
      <c r="J659" s="122">
        <v>205.384615384</v>
      </c>
      <c r="K659" s="189">
        <f>I659*J659</f>
        <v>2669999.9999919999</v>
      </c>
      <c r="L659" s="122">
        <f>K659*1.12</f>
        <v>2990399.9999910402</v>
      </c>
    </row>
    <row r="660" spans="1:12" s="61" customFormat="1" ht="36.75" customHeight="1">
      <c r="A660" s="119"/>
      <c r="B660" s="231" t="s">
        <v>1102</v>
      </c>
      <c r="C660" s="231"/>
      <c r="D660" s="164"/>
      <c r="E660" s="164"/>
      <c r="F660" s="164"/>
      <c r="G660" s="231"/>
      <c r="H660" s="148"/>
      <c r="I660" s="232"/>
      <c r="J660" s="190"/>
      <c r="K660" s="150">
        <f>SUM(K658:K659)</f>
        <v>3202999.9999919999</v>
      </c>
      <c r="L660" s="150">
        <f>SUM(L658:L659)</f>
        <v>3587359.9999910402</v>
      </c>
    </row>
    <row r="661" spans="1:12" s="62" customFormat="1" ht="43.5" customHeight="1">
      <c r="A661" s="446" t="s">
        <v>1103</v>
      </c>
      <c r="B661" s="447"/>
      <c r="C661" s="447"/>
      <c r="D661" s="447"/>
      <c r="E661" s="447"/>
      <c r="F661" s="447"/>
      <c r="G661" s="447"/>
      <c r="H661" s="447"/>
      <c r="I661" s="447"/>
      <c r="J661" s="447"/>
      <c r="K661" s="447"/>
      <c r="L661" s="447"/>
    </row>
    <row r="662" spans="1:12" s="62" customFormat="1" ht="121.5" customHeight="1">
      <c r="A662" s="123">
        <v>226</v>
      </c>
      <c r="B662" s="120">
        <v>1</v>
      </c>
      <c r="C662" s="120" t="s">
        <v>252</v>
      </c>
      <c r="D662" s="121" t="s">
        <v>1104</v>
      </c>
      <c r="E662" s="121" t="s">
        <v>1105</v>
      </c>
      <c r="F662" s="120" t="s">
        <v>1106</v>
      </c>
      <c r="G662" s="120" t="s">
        <v>266</v>
      </c>
      <c r="H662" s="120" t="s">
        <v>837</v>
      </c>
      <c r="I662" s="143">
        <v>30</v>
      </c>
      <c r="J662" s="144">
        <v>2946.42857142</v>
      </c>
      <c r="K662" s="144">
        <f>I662*J662</f>
        <v>88392.857142599998</v>
      </c>
      <c r="L662" s="144">
        <f>K662*1.12</f>
        <v>98999.999999712003</v>
      </c>
    </row>
    <row r="663" spans="1:12" s="62" customFormat="1" ht="82.5" customHeight="1">
      <c r="A663" s="123">
        <v>228</v>
      </c>
      <c r="B663" s="120">
        <v>3</v>
      </c>
      <c r="C663" s="120" t="s">
        <v>252</v>
      </c>
      <c r="D663" s="121" t="s">
        <v>1134</v>
      </c>
      <c r="E663" s="121" t="s">
        <v>1133</v>
      </c>
      <c r="F663" s="121" t="s">
        <v>1133</v>
      </c>
      <c r="G663" s="120" t="s">
        <v>266</v>
      </c>
      <c r="H663" s="120" t="s">
        <v>442</v>
      </c>
      <c r="I663" s="143">
        <v>752</v>
      </c>
      <c r="J663" s="144">
        <v>1785.71428571</v>
      </c>
      <c r="K663" s="144">
        <f>I663*J663</f>
        <v>1342857.1428539201</v>
      </c>
      <c r="L663" s="144">
        <f>K663*1.12</f>
        <v>1503999.9999963907</v>
      </c>
    </row>
    <row r="664" spans="1:12" s="62" customFormat="1" ht="89.25" customHeight="1">
      <c r="A664" s="123">
        <v>230</v>
      </c>
      <c r="B664" s="120">
        <v>5</v>
      </c>
      <c r="C664" s="120" t="s">
        <v>252</v>
      </c>
      <c r="D664" s="121" t="s">
        <v>1137</v>
      </c>
      <c r="E664" s="121" t="s">
        <v>1136</v>
      </c>
      <c r="F664" s="121" t="s">
        <v>1135</v>
      </c>
      <c r="G664" s="120" t="s">
        <v>266</v>
      </c>
      <c r="H664" s="120" t="s">
        <v>1092</v>
      </c>
      <c r="I664" s="144">
        <v>784</v>
      </c>
      <c r="J664" s="144">
        <v>2767.8571428499999</v>
      </c>
      <c r="K664" s="144">
        <f t="shared" ref="K664:K666" si="35">I664*J664</f>
        <v>2169999.9999944</v>
      </c>
      <c r="L664" s="144">
        <f t="shared" ref="L664:L667" si="36">K664*1.12</f>
        <v>2430399.999993728</v>
      </c>
    </row>
    <row r="665" spans="1:12" s="62" customFormat="1" ht="89.25" customHeight="1">
      <c r="A665" s="123"/>
      <c r="B665" s="120"/>
      <c r="C665" s="120"/>
      <c r="D665" s="121" t="s">
        <v>1107</v>
      </c>
      <c r="E665" s="121" t="s">
        <v>1138</v>
      </c>
      <c r="F665" s="121" t="s">
        <v>1139</v>
      </c>
      <c r="G665" s="120" t="s">
        <v>266</v>
      </c>
      <c r="H665" s="120" t="s">
        <v>1110</v>
      </c>
      <c r="I665" s="144">
        <v>600</v>
      </c>
      <c r="J665" s="144">
        <v>165.178571428</v>
      </c>
      <c r="K665" s="144">
        <f t="shared" si="35"/>
        <v>99107.142856799997</v>
      </c>
      <c r="L665" s="144">
        <f t="shared" si="36"/>
        <v>110999.999999616</v>
      </c>
    </row>
    <row r="666" spans="1:12" s="62" customFormat="1" ht="89.25" customHeight="1">
      <c r="A666" s="123"/>
      <c r="B666" s="120"/>
      <c r="C666" s="120"/>
      <c r="D666" s="121" t="s">
        <v>1107</v>
      </c>
      <c r="E666" s="121" t="s">
        <v>1140</v>
      </c>
      <c r="F666" s="121" t="s">
        <v>1141</v>
      </c>
      <c r="G666" s="120" t="s">
        <v>266</v>
      </c>
      <c r="H666" s="120" t="s">
        <v>1110</v>
      </c>
      <c r="I666" s="144">
        <v>7000</v>
      </c>
      <c r="J666" s="144">
        <v>250</v>
      </c>
      <c r="K666" s="144">
        <f t="shared" si="35"/>
        <v>1750000</v>
      </c>
      <c r="L666" s="144">
        <f t="shared" si="36"/>
        <v>1960000.0000000002</v>
      </c>
    </row>
    <row r="667" spans="1:12" s="62" customFormat="1" ht="89.25" customHeight="1">
      <c r="A667" s="123"/>
      <c r="B667" s="120"/>
      <c r="C667" s="120"/>
      <c r="D667" s="121" t="s">
        <v>1108</v>
      </c>
      <c r="E667" s="121" t="s">
        <v>1142</v>
      </c>
      <c r="F667" s="121" t="s">
        <v>1143</v>
      </c>
      <c r="G667" s="120" t="s">
        <v>266</v>
      </c>
      <c r="H667" s="120" t="s">
        <v>1110</v>
      </c>
      <c r="I667" s="144">
        <v>240</v>
      </c>
      <c r="J667" s="144">
        <v>250</v>
      </c>
      <c r="K667" s="144">
        <f t="shared" ref="K667" si="37">I667*J667</f>
        <v>60000</v>
      </c>
      <c r="L667" s="144">
        <f t="shared" si="36"/>
        <v>67200</v>
      </c>
    </row>
    <row r="668" spans="1:12" s="1" customFormat="1" ht="35.25" customHeight="1">
      <c r="A668" s="119"/>
      <c r="B668" s="231" t="s">
        <v>467</v>
      </c>
      <c r="C668" s="231"/>
      <c r="D668" s="126"/>
      <c r="E668" s="164"/>
      <c r="F668" s="164"/>
      <c r="G668" s="231"/>
      <c r="H668" s="231"/>
      <c r="I668" s="149"/>
      <c r="J668" s="150"/>
      <c r="K668" s="150">
        <f>SUM(K662:K667)</f>
        <v>5510357.1428477205</v>
      </c>
      <c r="L668" s="150">
        <f>SUM(L662:L667)</f>
        <v>6171599.9999894472</v>
      </c>
    </row>
    <row r="669" spans="1:12" s="62" customFormat="1" ht="48.75" customHeight="1">
      <c r="A669" s="123"/>
      <c r="B669" s="446" t="s">
        <v>856</v>
      </c>
      <c r="C669" s="447"/>
      <c r="D669" s="447"/>
      <c r="E669" s="447"/>
      <c r="F669" s="447"/>
      <c r="G669" s="447"/>
      <c r="H669" s="447"/>
      <c r="I669" s="447"/>
      <c r="J669" s="447"/>
      <c r="K669" s="447"/>
      <c r="L669" s="447"/>
    </row>
    <row r="670" spans="1:12" s="62" customFormat="1" ht="48.75" customHeight="1">
      <c r="A670" s="219"/>
      <c r="B670" s="228"/>
      <c r="C670" s="120" t="s">
        <v>252</v>
      </c>
      <c r="D670" s="229"/>
      <c r="E670" s="229"/>
      <c r="F670" s="229"/>
      <c r="G670" s="229"/>
      <c r="H670" s="229"/>
      <c r="I670" s="229"/>
      <c r="J670" s="229"/>
      <c r="K670" s="229"/>
      <c r="L670" s="229"/>
    </row>
    <row r="671" spans="1:12" s="62" customFormat="1" ht="48.75" customHeight="1">
      <c r="A671" s="219"/>
      <c r="B671" s="228"/>
      <c r="C671" s="229"/>
      <c r="D671" s="229"/>
      <c r="E671" s="229"/>
      <c r="F671" s="229"/>
      <c r="G671" s="229"/>
      <c r="H671" s="229"/>
      <c r="I671" s="229"/>
      <c r="J671" s="229"/>
      <c r="K671" s="229"/>
      <c r="L671" s="229"/>
    </row>
    <row r="672" spans="1:12" s="62" customFormat="1" ht="48.75" customHeight="1">
      <c r="A672" s="219"/>
      <c r="B672" s="228"/>
      <c r="C672" s="229"/>
      <c r="D672" s="229"/>
      <c r="E672" s="229"/>
      <c r="F672" s="229"/>
      <c r="G672" s="229"/>
      <c r="H672" s="229"/>
      <c r="I672" s="229"/>
      <c r="J672" s="229"/>
      <c r="K672" s="229"/>
      <c r="L672" s="229"/>
    </row>
    <row r="673" spans="1:12" s="83" customFormat="1" ht="33.75" customHeight="1">
      <c r="A673" s="119"/>
      <c r="B673" s="231" t="s">
        <v>467</v>
      </c>
      <c r="C673" s="231"/>
      <c r="D673" s="164"/>
      <c r="E673" s="164"/>
      <c r="F673" s="164"/>
      <c r="G673" s="231"/>
      <c r="H673" s="231"/>
      <c r="I673" s="149"/>
      <c r="J673" s="150"/>
      <c r="K673" s="150">
        <f>SUM(K675:K761)</f>
        <v>6943322</v>
      </c>
      <c r="L673" s="150">
        <f>SUM(L675:L761)</f>
        <v>7776520.6400000015</v>
      </c>
    </row>
    <row r="674" spans="1:12" s="62" customFormat="1" ht="61.5" customHeight="1">
      <c r="A674" s="462" t="s">
        <v>1111</v>
      </c>
      <c r="B674" s="463"/>
      <c r="C674" s="463"/>
      <c r="D674" s="463"/>
      <c r="E674" s="463"/>
      <c r="F674" s="463"/>
      <c r="G674" s="463"/>
      <c r="H674" s="463"/>
      <c r="I674" s="463"/>
      <c r="J674" s="463"/>
      <c r="K674" s="463"/>
      <c r="L674" s="463"/>
    </row>
    <row r="675" spans="1:12" s="62" customFormat="1" ht="73.5" customHeight="1">
      <c r="A675" s="219"/>
      <c r="B675" s="220"/>
      <c r="C675" s="220"/>
      <c r="D675" s="221" t="s">
        <v>1144</v>
      </c>
      <c r="E675" s="221" t="s">
        <v>1144</v>
      </c>
      <c r="F675" s="221" t="s">
        <v>1145</v>
      </c>
      <c r="G675" s="120" t="s">
        <v>982</v>
      </c>
      <c r="H675" s="220" t="s">
        <v>442</v>
      </c>
      <c r="I675" s="144">
        <v>540</v>
      </c>
      <c r="J675" s="144">
        <v>280</v>
      </c>
      <c r="K675" s="144">
        <f t="shared" ref="K675" si="38">I675*J675</f>
        <v>151200</v>
      </c>
      <c r="L675" s="144">
        <f t="shared" ref="L675:L762" si="39">K675*1.12</f>
        <v>169344.00000000003</v>
      </c>
    </row>
    <row r="676" spans="1:12" s="62" customFormat="1" ht="73.5" customHeight="1">
      <c r="A676" s="219"/>
      <c r="B676" s="220"/>
      <c r="C676" s="220"/>
      <c r="D676" s="221" t="s">
        <v>1146</v>
      </c>
      <c r="E676" s="221" t="s">
        <v>1146</v>
      </c>
      <c r="F676" s="221" t="s">
        <v>1147</v>
      </c>
      <c r="G676" s="120" t="s">
        <v>982</v>
      </c>
      <c r="H676" s="220" t="s">
        <v>368</v>
      </c>
      <c r="I676" s="222">
        <v>1600</v>
      </c>
      <c r="J676" s="223">
        <v>180</v>
      </c>
      <c r="K676" s="144">
        <f t="shared" ref="K676:K696" si="40">I676*J676</f>
        <v>288000</v>
      </c>
      <c r="L676" s="144">
        <f t="shared" si="39"/>
        <v>322560.00000000006</v>
      </c>
    </row>
    <row r="677" spans="1:12" s="62" customFormat="1" ht="73.5" customHeight="1">
      <c r="A677" s="219"/>
      <c r="B677" s="220"/>
      <c r="C677" s="220"/>
      <c r="D677" s="221" t="s">
        <v>1148</v>
      </c>
      <c r="E677" s="221" t="s">
        <v>1148</v>
      </c>
      <c r="F677" s="221" t="s">
        <v>1149</v>
      </c>
      <c r="G677" s="120" t="s">
        <v>982</v>
      </c>
      <c r="H677" s="220" t="s">
        <v>442</v>
      </c>
      <c r="I677" s="222">
        <v>2360</v>
      </c>
      <c r="J677" s="223">
        <v>170</v>
      </c>
      <c r="K677" s="144">
        <f t="shared" si="40"/>
        <v>401200</v>
      </c>
      <c r="L677" s="144">
        <f t="shared" si="39"/>
        <v>449344.00000000006</v>
      </c>
    </row>
    <row r="678" spans="1:12" s="62" customFormat="1" ht="73.5" customHeight="1">
      <c r="A678" s="219"/>
      <c r="B678" s="220"/>
      <c r="C678" s="220"/>
      <c r="D678" s="221" t="s">
        <v>1150</v>
      </c>
      <c r="E678" s="221" t="s">
        <v>1150</v>
      </c>
      <c r="F678" s="221" t="s">
        <v>1151</v>
      </c>
      <c r="G678" s="120" t="s">
        <v>982</v>
      </c>
      <c r="H678" s="220" t="s">
        <v>442</v>
      </c>
      <c r="I678" s="222">
        <v>7000</v>
      </c>
      <c r="J678" s="223">
        <v>40</v>
      </c>
      <c r="K678" s="144">
        <f t="shared" si="40"/>
        <v>280000</v>
      </c>
      <c r="L678" s="144">
        <f t="shared" si="39"/>
        <v>313600.00000000006</v>
      </c>
    </row>
    <row r="679" spans="1:12" s="62" customFormat="1" ht="73.5" customHeight="1">
      <c r="A679" s="219"/>
      <c r="B679" s="220"/>
      <c r="C679" s="220"/>
      <c r="D679" s="221" t="s">
        <v>1152</v>
      </c>
      <c r="E679" s="221" t="s">
        <v>1152</v>
      </c>
      <c r="F679" s="221" t="s">
        <v>1153</v>
      </c>
      <c r="G679" s="120" t="s">
        <v>982</v>
      </c>
      <c r="H679" s="220" t="s">
        <v>442</v>
      </c>
      <c r="I679" s="222">
        <v>13200</v>
      </c>
      <c r="J679" s="223">
        <v>13</v>
      </c>
      <c r="K679" s="144">
        <f t="shared" si="40"/>
        <v>171600</v>
      </c>
      <c r="L679" s="144">
        <f t="shared" si="39"/>
        <v>192192.00000000003</v>
      </c>
    </row>
    <row r="680" spans="1:12" s="62" customFormat="1" ht="73.5" customHeight="1">
      <c r="A680" s="219"/>
      <c r="B680" s="220"/>
      <c r="C680" s="220"/>
      <c r="D680" s="221" t="s">
        <v>1154</v>
      </c>
      <c r="E680" s="221" t="s">
        <v>1154</v>
      </c>
      <c r="F680" s="221" t="s">
        <v>1155</v>
      </c>
      <c r="G680" s="120" t="s">
        <v>982</v>
      </c>
      <c r="H680" s="220" t="s">
        <v>442</v>
      </c>
      <c r="I680" s="222">
        <v>12240</v>
      </c>
      <c r="J680" s="223">
        <v>14</v>
      </c>
      <c r="K680" s="144">
        <f t="shared" si="40"/>
        <v>171360</v>
      </c>
      <c r="L680" s="144">
        <f t="shared" si="39"/>
        <v>191923.20000000001</v>
      </c>
    </row>
    <row r="681" spans="1:12" s="62" customFormat="1" ht="73.5" customHeight="1">
      <c r="A681" s="219"/>
      <c r="B681" s="220"/>
      <c r="C681" s="220"/>
      <c r="D681" s="221" t="s">
        <v>1156</v>
      </c>
      <c r="E681" s="221" t="s">
        <v>1156</v>
      </c>
      <c r="F681" s="221" t="s">
        <v>1157</v>
      </c>
      <c r="G681" s="120" t="s">
        <v>982</v>
      </c>
      <c r="H681" s="220" t="s">
        <v>442</v>
      </c>
      <c r="I681" s="222">
        <v>6650</v>
      </c>
      <c r="J681" s="223">
        <v>20</v>
      </c>
      <c r="K681" s="144">
        <f t="shared" si="40"/>
        <v>133000</v>
      </c>
      <c r="L681" s="144">
        <f t="shared" si="39"/>
        <v>148960</v>
      </c>
    </row>
    <row r="682" spans="1:12" s="62" customFormat="1" ht="73.5" customHeight="1">
      <c r="A682" s="219"/>
      <c r="B682" s="220"/>
      <c r="C682" s="220"/>
      <c r="D682" s="221" t="s">
        <v>1158</v>
      </c>
      <c r="E682" s="221" t="s">
        <v>1158</v>
      </c>
      <c r="F682" s="221" t="s">
        <v>1159</v>
      </c>
      <c r="G682" s="120" t="s">
        <v>982</v>
      </c>
      <c r="H682" s="220" t="s">
        <v>442</v>
      </c>
      <c r="I682" s="222">
        <v>6650</v>
      </c>
      <c r="J682" s="223">
        <v>38</v>
      </c>
      <c r="K682" s="144">
        <f t="shared" si="40"/>
        <v>252700</v>
      </c>
      <c r="L682" s="144">
        <f t="shared" si="39"/>
        <v>283024</v>
      </c>
    </row>
    <row r="683" spans="1:12" s="62" customFormat="1" ht="73.5" customHeight="1">
      <c r="A683" s="219"/>
      <c r="B683" s="220"/>
      <c r="C683" s="220"/>
      <c r="D683" s="221" t="s">
        <v>1160</v>
      </c>
      <c r="E683" s="221" t="s">
        <v>1160</v>
      </c>
      <c r="F683" s="221" t="s">
        <v>1161</v>
      </c>
      <c r="G683" s="120" t="s">
        <v>982</v>
      </c>
      <c r="H683" s="220" t="s">
        <v>442</v>
      </c>
      <c r="I683" s="222">
        <v>50</v>
      </c>
      <c r="J683" s="223">
        <v>100</v>
      </c>
      <c r="K683" s="144">
        <f t="shared" si="40"/>
        <v>5000</v>
      </c>
      <c r="L683" s="144">
        <f t="shared" si="39"/>
        <v>5600.0000000000009</v>
      </c>
    </row>
    <row r="684" spans="1:12" s="62" customFormat="1" ht="73.5" customHeight="1">
      <c r="A684" s="219"/>
      <c r="B684" s="220"/>
      <c r="C684" s="220"/>
      <c r="D684" s="221" t="s">
        <v>1162</v>
      </c>
      <c r="E684" s="221" t="s">
        <v>1162</v>
      </c>
      <c r="F684" s="221" t="s">
        <v>1163</v>
      </c>
      <c r="G684" s="120" t="s">
        <v>982</v>
      </c>
      <c r="H684" s="220" t="s">
        <v>442</v>
      </c>
      <c r="I684" s="222">
        <v>24</v>
      </c>
      <c r="J684" s="223">
        <v>1350</v>
      </c>
      <c r="K684" s="144">
        <f t="shared" si="40"/>
        <v>32400</v>
      </c>
      <c r="L684" s="144">
        <f t="shared" si="39"/>
        <v>36288</v>
      </c>
    </row>
    <row r="685" spans="1:12" s="62" customFormat="1" ht="73.5" customHeight="1">
      <c r="A685" s="219"/>
      <c r="B685" s="220"/>
      <c r="C685" s="220"/>
      <c r="D685" s="221" t="s">
        <v>1164</v>
      </c>
      <c r="E685" s="221" t="s">
        <v>1164</v>
      </c>
      <c r="F685" s="221" t="s">
        <v>1165</v>
      </c>
      <c r="G685" s="120" t="s">
        <v>982</v>
      </c>
      <c r="H685" s="220" t="s">
        <v>1092</v>
      </c>
      <c r="I685" s="222">
        <v>120</v>
      </c>
      <c r="J685" s="223">
        <v>1900</v>
      </c>
      <c r="K685" s="144">
        <f t="shared" si="40"/>
        <v>228000</v>
      </c>
      <c r="L685" s="144">
        <f t="shared" si="39"/>
        <v>255360.00000000003</v>
      </c>
    </row>
    <row r="686" spans="1:12" s="62" customFormat="1" ht="73.5" customHeight="1">
      <c r="A686" s="219"/>
      <c r="B686" s="220"/>
      <c r="C686" s="220"/>
      <c r="D686" s="221" t="s">
        <v>1164</v>
      </c>
      <c r="E686" s="221" t="s">
        <v>1164</v>
      </c>
      <c r="F686" s="221" t="s">
        <v>1166</v>
      </c>
      <c r="G686" s="120" t="s">
        <v>982</v>
      </c>
      <c r="H686" s="220" t="s">
        <v>442</v>
      </c>
      <c r="I686" s="222">
        <v>300</v>
      </c>
      <c r="J686" s="223">
        <v>1600</v>
      </c>
      <c r="K686" s="144">
        <f t="shared" si="40"/>
        <v>480000</v>
      </c>
      <c r="L686" s="144">
        <f t="shared" si="39"/>
        <v>537600</v>
      </c>
    </row>
    <row r="687" spans="1:12" s="62" customFormat="1" ht="73.5" customHeight="1">
      <c r="A687" s="219"/>
      <c r="B687" s="220"/>
      <c r="C687" s="220"/>
      <c r="D687" s="221" t="s">
        <v>1167</v>
      </c>
      <c r="E687" s="221" t="s">
        <v>1167</v>
      </c>
      <c r="F687" s="221" t="s">
        <v>1168</v>
      </c>
      <c r="G687" s="120" t="s">
        <v>982</v>
      </c>
      <c r="H687" s="220" t="s">
        <v>442</v>
      </c>
      <c r="I687" s="222">
        <v>30</v>
      </c>
      <c r="J687" s="223">
        <v>5900</v>
      </c>
      <c r="K687" s="144">
        <f t="shared" si="40"/>
        <v>177000</v>
      </c>
      <c r="L687" s="144">
        <f t="shared" si="39"/>
        <v>198240.00000000003</v>
      </c>
    </row>
    <row r="688" spans="1:12" s="62" customFormat="1" ht="73.5" customHeight="1">
      <c r="A688" s="219"/>
      <c r="B688" s="220"/>
      <c r="C688" s="220"/>
      <c r="D688" s="221" t="s">
        <v>1169</v>
      </c>
      <c r="E688" s="221" t="s">
        <v>1169</v>
      </c>
      <c r="F688" s="221" t="s">
        <v>1170</v>
      </c>
      <c r="G688" s="120" t="s">
        <v>982</v>
      </c>
      <c r="H688" s="220" t="s">
        <v>368</v>
      </c>
      <c r="I688" s="222">
        <v>130</v>
      </c>
      <c r="J688" s="223">
        <v>1500</v>
      </c>
      <c r="K688" s="144">
        <f t="shared" si="40"/>
        <v>195000</v>
      </c>
      <c r="L688" s="144">
        <f t="shared" si="39"/>
        <v>218400.00000000003</v>
      </c>
    </row>
    <row r="689" spans="1:12" s="62" customFormat="1" ht="73.5" customHeight="1">
      <c r="A689" s="219"/>
      <c r="B689" s="220"/>
      <c r="C689" s="220"/>
      <c r="D689" s="221" t="s">
        <v>1171</v>
      </c>
      <c r="E689" s="221" t="s">
        <v>1171</v>
      </c>
      <c r="F689" s="221" t="s">
        <v>1172</v>
      </c>
      <c r="G689" s="120" t="s">
        <v>982</v>
      </c>
      <c r="H689" s="220" t="s">
        <v>442</v>
      </c>
      <c r="I689" s="222">
        <v>12</v>
      </c>
      <c r="J689" s="223">
        <v>1060</v>
      </c>
      <c r="K689" s="144">
        <f t="shared" si="40"/>
        <v>12720</v>
      </c>
      <c r="L689" s="144">
        <f t="shared" si="39"/>
        <v>14246.400000000001</v>
      </c>
    </row>
    <row r="690" spans="1:12" s="62" customFormat="1" ht="73.5" customHeight="1">
      <c r="A690" s="219"/>
      <c r="B690" s="220"/>
      <c r="C690" s="220"/>
      <c r="D690" s="221" t="s">
        <v>1173</v>
      </c>
      <c r="E690" s="221" t="s">
        <v>1173</v>
      </c>
      <c r="F690" s="221" t="s">
        <v>1174</v>
      </c>
      <c r="G690" s="120" t="s">
        <v>982</v>
      </c>
      <c r="H690" s="220" t="s">
        <v>442</v>
      </c>
      <c r="I690" s="222">
        <v>96</v>
      </c>
      <c r="J690" s="223">
        <v>3800</v>
      </c>
      <c r="K690" s="144">
        <f t="shared" si="40"/>
        <v>364800</v>
      </c>
      <c r="L690" s="144">
        <f t="shared" si="39"/>
        <v>408576.00000000006</v>
      </c>
    </row>
    <row r="691" spans="1:12" s="62" customFormat="1" ht="73.5" customHeight="1">
      <c r="A691" s="219"/>
      <c r="B691" s="220"/>
      <c r="C691" s="220"/>
      <c r="D691" s="221" t="s">
        <v>1175</v>
      </c>
      <c r="E691" s="221" t="s">
        <v>1175</v>
      </c>
      <c r="F691" s="221" t="s">
        <v>1176</v>
      </c>
      <c r="G691" s="120" t="s">
        <v>982</v>
      </c>
      <c r="H691" s="220" t="s">
        <v>821</v>
      </c>
      <c r="I691" s="222">
        <v>40</v>
      </c>
      <c r="J691" s="223">
        <v>1000</v>
      </c>
      <c r="K691" s="144">
        <f t="shared" si="40"/>
        <v>40000</v>
      </c>
      <c r="L691" s="144">
        <f t="shared" si="39"/>
        <v>44800.000000000007</v>
      </c>
    </row>
    <row r="692" spans="1:12" s="62" customFormat="1" ht="73.5" customHeight="1">
      <c r="A692" s="219"/>
      <c r="B692" s="220"/>
      <c r="C692" s="220"/>
      <c r="D692" s="221" t="s">
        <v>1177</v>
      </c>
      <c r="E692" s="221" t="s">
        <v>1177</v>
      </c>
      <c r="F692" s="221" t="s">
        <v>1178</v>
      </c>
      <c r="G692" s="120" t="s">
        <v>982</v>
      </c>
      <c r="H692" s="220" t="s">
        <v>442</v>
      </c>
      <c r="I692" s="222">
        <v>130</v>
      </c>
      <c r="J692" s="223">
        <v>100</v>
      </c>
      <c r="K692" s="144">
        <f t="shared" si="40"/>
        <v>13000</v>
      </c>
      <c r="L692" s="144">
        <f t="shared" si="39"/>
        <v>14560.000000000002</v>
      </c>
    </row>
    <row r="693" spans="1:12" s="62" customFormat="1" ht="73.5" customHeight="1">
      <c r="A693" s="219"/>
      <c r="B693" s="220"/>
      <c r="C693" s="220"/>
      <c r="D693" s="221" t="s">
        <v>1179</v>
      </c>
      <c r="E693" s="221" t="s">
        <v>1179</v>
      </c>
      <c r="F693" s="221" t="s">
        <v>1178</v>
      </c>
      <c r="G693" s="120" t="s">
        <v>982</v>
      </c>
      <c r="H693" s="220" t="s">
        <v>442</v>
      </c>
      <c r="I693" s="222">
        <v>30</v>
      </c>
      <c r="J693" s="223">
        <v>100</v>
      </c>
      <c r="K693" s="144">
        <f t="shared" si="40"/>
        <v>3000</v>
      </c>
      <c r="L693" s="144">
        <f t="shared" si="39"/>
        <v>3360.0000000000005</v>
      </c>
    </row>
    <row r="694" spans="1:12" s="62" customFormat="1" ht="73.5" customHeight="1">
      <c r="A694" s="219"/>
      <c r="B694" s="220"/>
      <c r="C694" s="220"/>
      <c r="D694" s="221" t="s">
        <v>1180</v>
      </c>
      <c r="E694" s="221" t="s">
        <v>1180</v>
      </c>
      <c r="F694" s="221" t="s">
        <v>1178</v>
      </c>
      <c r="G694" s="120" t="s">
        <v>982</v>
      </c>
      <c r="H694" s="220" t="s">
        <v>442</v>
      </c>
      <c r="I694" s="222">
        <v>180</v>
      </c>
      <c r="J694" s="223">
        <v>100</v>
      </c>
      <c r="K694" s="144">
        <f t="shared" si="40"/>
        <v>18000</v>
      </c>
      <c r="L694" s="144">
        <f t="shared" si="39"/>
        <v>20160.000000000004</v>
      </c>
    </row>
    <row r="695" spans="1:12" s="62" customFormat="1" ht="73.5" customHeight="1">
      <c r="A695" s="219"/>
      <c r="B695" s="220"/>
      <c r="C695" s="220"/>
      <c r="D695" s="221" t="s">
        <v>1181</v>
      </c>
      <c r="E695" s="221" t="s">
        <v>1181</v>
      </c>
      <c r="F695" s="221" t="s">
        <v>1181</v>
      </c>
      <c r="G695" s="120" t="s">
        <v>982</v>
      </c>
      <c r="H695" s="220" t="s">
        <v>442</v>
      </c>
      <c r="I695" s="222">
        <v>2</v>
      </c>
      <c r="J695" s="223">
        <v>12000</v>
      </c>
      <c r="K695" s="144">
        <f t="shared" si="40"/>
        <v>24000</v>
      </c>
      <c r="L695" s="144">
        <f t="shared" si="39"/>
        <v>26880.000000000004</v>
      </c>
    </row>
    <row r="696" spans="1:12" s="62" customFormat="1" ht="73.5" customHeight="1">
      <c r="A696" s="219"/>
      <c r="B696" s="220"/>
      <c r="C696" s="220"/>
      <c r="D696" s="221" t="s">
        <v>1182</v>
      </c>
      <c r="E696" s="221" t="s">
        <v>1182</v>
      </c>
      <c r="F696" s="221" t="s">
        <v>1183</v>
      </c>
      <c r="G696" s="120" t="s">
        <v>982</v>
      </c>
      <c r="H696" s="220" t="s">
        <v>1184</v>
      </c>
      <c r="I696" s="222">
        <v>2</v>
      </c>
      <c r="J696" s="223">
        <v>39296</v>
      </c>
      <c r="K696" s="223">
        <f t="shared" si="40"/>
        <v>78592</v>
      </c>
      <c r="L696" s="223">
        <f t="shared" si="39"/>
        <v>88023.040000000008</v>
      </c>
    </row>
    <row r="697" spans="1:12" s="62" customFormat="1" ht="73.5" customHeight="1">
      <c r="A697" s="219"/>
      <c r="B697" s="220"/>
      <c r="C697" s="220"/>
      <c r="D697" s="221" t="s">
        <v>1207</v>
      </c>
      <c r="E697" s="221" t="s">
        <v>1207</v>
      </c>
      <c r="F697" s="221" t="s">
        <v>1208</v>
      </c>
      <c r="G697" s="120" t="s">
        <v>982</v>
      </c>
      <c r="H697" s="220" t="s">
        <v>1184</v>
      </c>
      <c r="I697" s="222">
        <v>5</v>
      </c>
      <c r="J697" s="223">
        <v>7905</v>
      </c>
      <c r="K697" s="223">
        <f t="shared" ref="K697:K762" si="41">I697*J697</f>
        <v>39525</v>
      </c>
      <c r="L697" s="223">
        <f t="shared" si="39"/>
        <v>44268.000000000007</v>
      </c>
    </row>
    <row r="698" spans="1:12" s="62" customFormat="1" ht="73.5" customHeight="1">
      <c r="A698" s="219"/>
      <c r="B698" s="220"/>
      <c r="C698" s="220"/>
      <c r="D698" s="221" t="s">
        <v>1185</v>
      </c>
      <c r="E698" s="221" t="s">
        <v>1185</v>
      </c>
      <c r="F698" s="221" t="s">
        <v>1186</v>
      </c>
      <c r="G698" s="120" t="s">
        <v>982</v>
      </c>
      <c r="H698" s="220" t="s">
        <v>1184</v>
      </c>
      <c r="I698" s="222">
        <v>12</v>
      </c>
      <c r="J698" s="223">
        <v>1755</v>
      </c>
      <c r="K698" s="223">
        <f t="shared" si="41"/>
        <v>21060</v>
      </c>
      <c r="L698" s="223">
        <f t="shared" si="39"/>
        <v>23587.200000000001</v>
      </c>
    </row>
    <row r="699" spans="1:12" s="62" customFormat="1" ht="73.5" customHeight="1">
      <c r="A699" s="219"/>
      <c r="B699" s="220"/>
      <c r="C699" s="220"/>
      <c r="D699" s="221" t="s">
        <v>1209</v>
      </c>
      <c r="E699" s="221" t="s">
        <v>1209</v>
      </c>
      <c r="F699" s="221" t="s">
        <v>1210</v>
      </c>
      <c r="G699" s="120" t="s">
        <v>982</v>
      </c>
      <c r="H699" s="220" t="s">
        <v>1184</v>
      </c>
      <c r="I699" s="222">
        <v>10</v>
      </c>
      <c r="J699" s="223">
        <v>11288</v>
      </c>
      <c r="K699" s="223">
        <f t="shared" si="41"/>
        <v>112880</v>
      </c>
      <c r="L699" s="223">
        <f t="shared" si="39"/>
        <v>126425.60000000001</v>
      </c>
    </row>
    <row r="700" spans="1:12" s="62" customFormat="1" ht="73.5" customHeight="1">
      <c r="A700" s="219"/>
      <c r="B700" s="220"/>
      <c r="C700" s="220"/>
      <c r="D700" s="221" t="s">
        <v>1187</v>
      </c>
      <c r="E700" s="221" t="s">
        <v>1187</v>
      </c>
      <c r="F700" s="221" t="s">
        <v>1188</v>
      </c>
      <c r="G700" s="120" t="s">
        <v>982</v>
      </c>
      <c r="H700" s="220" t="s">
        <v>1184</v>
      </c>
      <c r="I700" s="222">
        <v>40</v>
      </c>
      <c r="J700" s="223">
        <v>19690</v>
      </c>
      <c r="K700" s="223">
        <f t="shared" si="41"/>
        <v>787600</v>
      </c>
      <c r="L700" s="223">
        <f t="shared" si="39"/>
        <v>882112.00000000012</v>
      </c>
    </row>
    <row r="701" spans="1:12" s="62" customFormat="1" ht="73.5" customHeight="1">
      <c r="A701" s="219"/>
      <c r="B701" s="220"/>
      <c r="C701" s="220"/>
      <c r="D701" s="221" t="s">
        <v>1189</v>
      </c>
      <c r="E701" s="221" t="s">
        <v>1189</v>
      </c>
      <c r="F701" s="221" t="s">
        <v>1190</v>
      </c>
      <c r="G701" s="120" t="s">
        <v>982</v>
      </c>
      <c r="H701" s="220" t="s">
        <v>1184</v>
      </c>
      <c r="I701" s="222">
        <v>20</v>
      </c>
      <c r="J701" s="223">
        <v>3373</v>
      </c>
      <c r="K701" s="223">
        <f t="shared" si="41"/>
        <v>67460</v>
      </c>
      <c r="L701" s="223">
        <f t="shared" si="39"/>
        <v>75555.200000000012</v>
      </c>
    </row>
    <row r="702" spans="1:12" s="62" customFormat="1" ht="73.5" customHeight="1">
      <c r="A702" s="219"/>
      <c r="B702" s="220"/>
      <c r="C702" s="220"/>
      <c r="D702" s="221" t="s">
        <v>1191</v>
      </c>
      <c r="E702" s="221" t="s">
        <v>1191</v>
      </c>
      <c r="F702" s="221" t="s">
        <v>1192</v>
      </c>
      <c r="G702" s="120" t="s">
        <v>982</v>
      </c>
      <c r="H702" s="220" t="s">
        <v>1184</v>
      </c>
      <c r="I702" s="222">
        <v>10</v>
      </c>
      <c r="J702" s="223">
        <v>2111</v>
      </c>
      <c r="K702" s="223">
        <f t="shared" si="41"/>
        <v>21110</v>
      </c>
      <c r="L702" s="223">
        <f t="shared" si="39"/>
        <v>23643.200000000001</v>
      </c>
    </row>
    <row r="703" spans="1:12" s="62" customFormat="1" ht="73.5" customHeight="1">
      <c r="A703" s="219"/>
      <c r="B703" s="220"/>
      <c r="C703" s="220"/>
      <c r="D703" s="221" t="s">
        <v>1193</v>
      </c>
      <c r="E703" s="221" t="s">
        <v>1193</v>
      </c>
      <c r="F703" s="221" t="s">
        <v>1192</v>
      </c>
      <c r="G703" s="120" t="s">
        <v>982</v>
      </c>
      <c r="H703" s="220" t="s">
        <v>1184</v>
      </c>
      <c r="I703" s="222">
        <v>10</v>
      </c>
      <c r="J703" s="223">
        <v>2111</v>
      </c>
      <c r="K703" s="223">
        <f t="shared" si="41"/>
        <v>21110</v>
      </c>
      <c r="L703" s="223">
        <f t="shared" si="39"/>
        <v>23643.200000000001</v>
      </c>
    </row>
    <row r="704" spans="1:12" s="62" customFormat="1" ht="73.5" customHeight="1">
      <c r="A704" s="219"/>
      <c r="B704" s="220"/>
      <c r="C704" s="220"/>
      <c r="D704" s="221" t="s">
        <v>1211</v>
      </c>
      <c r="E704" s="221" t="s">
        <v>1211</v>
      </c>
      <c r="F704" s="221" t="s">
        <v>1192</v>
      </c>
      <c r="G704" s="120" t="s">
        <v>982</v>
      </c>
      <c r="H704" s="220" t="s">
        <v>1184</v>
      </c>
      <c r="I704" s="222">
        <v>10</v>
      </c>
      <c r="J704" s="223">
        <v>2111</v>
      </c>
      <c r="K704" s="223">
        <f t="shared" si="41"/>
        <v>21110</v>
      </c>
      <c r="L704" s="223">
        <f t="shared" si="39"/>
        <v>23643.200000000001</v>
      </c>
    </row>
    <row r="705" spans="1:12" s="62" customFormat="1" ht="73.5" customHeight="1">
      <c r="A705" s="219"/>
      <c r="B705" s="220"/>
      <c r="C705" s="220"/>
      <c r="D705" s="221" t="s">
        <v>1212</v>
      </c>
      <c r="E705" s="221" t="s">
        <v>1212</v>
      </c>
      <c r="F705" s="221" t="s">
        <v>1195</v>
      </c>
      <c r="G705" s="120" t="s">
        <v>982</v>
      </c>
      <c r="H705" s="220" t="s">
        <v>1184</v>
      </c>
      <c r="I705" s="222">
        <v>2</v>
      </c>
      <c r="J705" s="223">
        <v>591</v>
      </c>
      <c r="K705" s="223">
        <f t="shared" si="41"/>
        <v>1182</v>
      </c>
      <c r="L705" s="223">
        <f t="shared" si="39"/>
        <v>1323.8400000000001</v>
      </c>
    </row>
    <row r="706" spans="1:12" s="62" customFormat="1" ht="73.5" customHeight="1">
      <c r="A706" s="219"/>
      <c r="B706" s="220"/>
      <c r="C706" s="220"/>
      <c r="D706" s="221" t="s">
        <v>1194</v>
      </c>
      <c r="E706" s="221" t="s">
        <v>1194</v>
      </c>
      <c r="F706" s="221" t="s">
        <v>1195</v>
      </c>
      <c r="G706" s="120" t="s">
        <v>982</v>
      </c>
      <c r="H706" s="220" t="s">
        <v>1184</v>
      </c>
      <c r="I706" s="222">
        <v>2</v>
      </c>
      <c r="J706" s="223">
        <v>735</v>
      </c>
      <c r="K706" s="223">
        <f t="shared" si="41"/>
        <v>1470</v>
      </c>
      <c r="L706" s="223">
        <f t="shared" si="39"/>
        <v>1646.4</v>
      </c>
    </row>
    <row r="707" spans="1:12" s="62" customFormat="1" ht="73.5" customHeight="1">
      <c r="A707" s="219"/>
      <c r="B707" s="220"/>
      <c r="C707" s="220"/>
      <c r="D707" s="221" t="s">
        <v>1213</v>
      </c>
      <c r="E707" s="221" t="s">
        <v>1213</v>
      </c>
      <c r="F707" s="221" t="s">
        <v>1195</v>
      </c>
      <c r="G707" s="120" t="s">
        <v>982</v>
      </c>
      <c r="H707" s="220" t="s">
        <v>1184</v>
      </c>
      <c r="I707" s="222">
        <v>2</v>
      </c>
      <c r="J707" s="223">
        <v>735</v>
      </c>
      <c r="K707" s="223">
        <f t="shared" si="41"/>
        <v>1470</v>
      </c>
      <c r="L707" s="223">
        <f t="shared" si="39"/>
        <v>1646.4</v>
      </c>
    </row>
    <row r="708" spans="1:12" s="62" customFormat="1" ht="73.5" customHeight="1">
      <c r="A708" s="219"/>
      <c r="B708" s="220"/>
      <c r="C708" s="220"/>
      <c r="D708" s="221" t="s">
        <v>1214</v>
      </c>
      <c r="E708" s="221" t="s">
        <v>1214</v>
      </c>
      <c r="F708" s="221" t="s">
        <v>1195</v>
      </c>
      <c r="G708" s="120" t="s">
        <v>982</v>
      </c>
      <c r="H708" s="220" t="s">
        <v>1184</v>
      </c>
      <c r="I708" s="222">
        <v>2</v>
      </c>
      <c r="J708" s="223">
        <v>735</v>
      </c>
      <c r="K708" s="223">
        <f t="shared" si="41"/>
        <v>1470</v>
      </c>
      <c r="L708" s="223">
        <f t="shared" si="39"/>
        <v>1646.4</v>
      </c>
    </row>
    <row r="709" spans="1:12" s="62" customFormat="1" ht="73.5" customHeight="1">
      <c r="A709" s="219"/>
      <c r="B709" s="220"/>
      <c r="C709" s="220"/>
      <c r="D709" s="221" t="s">
        <v>1215</v>
      </c>
      <c r="E709" s="221" t="s">
        <v>1215</v>
      </c>
      <c r="F709" s="221" t="s">
        <v>1216</v>
      </c>
      <c r="G709" s="120" t="s">
        <v>982</v>
      </c>
      <c r="H709" s="220" t="s">
        <v>1198</v>
      </c>
      <c r="I709" s="222">
        <v>3</v>
      </c>
      <c r="J709" s="223">
        <v>1540</v>
      </c>
      <c r="K709" s="223">
        <f t="shared" si="41"/>
        <v>4620</v>
      </c>
      <c r="L709" s="223">
        <f t="shared" si="39"/>
        <v>5174.4000000000005</v>
      </c>
    </row>
    <row r="710" spans="1:12" s="62" customFormat="1" ht="73.5" customHeight="1">
      <c r="A710" s="219"/>
      <c r="B710" s="220"/>
      <c r="C710" s="220"/>
      <c r="D710" s="221" t="s">
        <v>1196</v>
      </c>
      <c r="E710" s="221" t="s">
        <v>1196</v>
      </c>
      <c r="F710" s="221" t="s">
        <v>1197</v>
      </c>
      <c r="G710" s="120" t="s">
        <v>982</v>
      </c>
      <c r="H710" s="220" t="s">
        <v>1198</v>
      </c>
      <c r="I710" s="222">
        <v>3</v>
      </c>
      <c r="J710" s="223">
        <v>1540</v>
      </c>
      <c r="K710" s="223">
        <f t="shared" si="41"/>
        <v>4620</v>
      </c>
      <c r="L710" s="223">
        <f t="shared" si="39"/>
        <v>5174.4000000000005</v>
      </c>
    </row>
    <row r="711" spans="1:12" s="62" customFormat="1" ht="73.5" customHeight="1">
      <c r="A711" s="219"/>
      <c r="B711" s="220"/>
      <c r="C711" s="220"/>
      <c r="D711" s="221" t="s">
        <v>1217</v>
      </c>
      <c r="E711" s="221" t="s">
        <v>1217</v>
      </c>
      <c r="F711" s="221" t="s">
        <v>1218</v>
      </c>
      <c r="G711" s="120" t="s">
        <v>982</v>
      </c>
      <c r="H711" s="220" t="s">
        <v>1184</v>
      </c>
      <c r="I711" s="222">
        <v>2</v>
      </c>
      <c r="J711" s="223">
        <v>26810</v>
      </c>
      <c r="K711" s="223">
        <f t="shared" si="41"/>
        <v>53620</v>
      </c>
      <c r="L711" s="223">
        <f t="shared" si="39"/>
        <v>60054.400000000009</v>
      </c>
    </row>
    <row r="712" spans="1:12" s="62" customFormat="1" ht="73.5" customHeight="1">
      <c r="A712" s="219"/>
      <c r="B712" s="220"/>
      <c r="C712" s="220"/>
      <c r="D712" s="221" t="s">
        <v>1219</v>
      </c>
      <c r="E712" s="221" t="s">
        <v>1219</v>
      </c>
      <c r="F712" s="221" t="s">
        <v>1220</v>
      </c>
      <c r="G712" s="120" t="s">
        <v>982</v>
      </c>
      <c r="H712" s="220" t="s">
        <v>1109</v>
      </c>
      <c r="I712" s="222">
        <v>10</v>
      </c>
      <c r="J712" s="223">
        <v>5880</v>
      </c>
      <c r="K712" s="223">
        <f t="shared" si="41"/>
        <v>58800</v>
      </c>
      <c r="L712" s="223">
        <f t="shared" si="39"/>
        <v>65856</v>
      </c>
    </row>
    <row r="713" spans="1:12" s="62" customFormat="1" ht="73.5" customHeight="1">
      <c r="A713" s="219"/>
      <c r="B713" s="220"/>
      <c r="C713" s="220"/>
      <c r="D713" s="221" t="s">
        <v>1221</v>
      </c>
      <c r="E713" s="221" t="s">
        <v>1221</v>
      </c>
      <c r="F713" s="221" t="s">
        <v>1222</v>
      </c>
      <c r="G713" s="120" t="s">
        <v>982</v>
      </c>
      <c r="H713" s="220" t="s">
        <v>1109</v>
      </c>
      <c r="I713" s="222">
        <v>3</v>
      </c>
      <c r="J713" s="223">
        <v>4952</v>
      </c>
      <c r="K713" s="223">
        <f t="shared" si="41"/>
        <v>14856</v>
      </c>
      <c r="L713" s="223">
        <f t="shared" si="39"/>
        <v>16638.72</v>
      </c>
    </row>
    <row r="714" spans="1:12" s="62" customFormat="1" ht="73.5" customHeight="1">
      <c r="A714" s="219"/>
      <c r="B714" s="220"/>
      <c r="C714" s="220"/>
      <c r="D714" s="221" t="s">
        <v>1223</v>
      </c>
      <c r="E714" s="221" t="s">
        <v>1223</v>
      </c>
      <c r="F714" s="221" t="s">
        <v>1222</v>
      </c>
      <c r="G714" s="120" t="s">
        <v>982</v>
      </c>
      <c r="H714" s="220" t="s">
        <v>1109</v>
      </c>
      <c r="I714" s="222">
        <v>3</v>
      </c>
      <c r="J714" s="223">
        <v>4952</v>
      </c>
      <c r="K714" s="223">
        <f t="shared" si="41"/>
        <v>14856</v>
      </c>
      <c r="L714" s="223">
        <f t="shared" si="39"/>
        <v>16638.72</v>
      </c>
    </row>
    <row r="715" spans="1:12" s="62" customFormat="1" ht="73.5" customHeight="1">
      <c r="A715" s="219"/>
      <c r="B715" s="220"/>
      <c r="C715" s="220"/>
      <c r="D715" s="221" t="s">
        <v>1224</v>
      </c>
      <c r="E715" s="221" t="s">
        <v>1224</v>
      </c>
      <c r="F715" s="221" t="s">
        <v>1225</v>
      </c>
      <c r="G715" s="120" t="s">
        <v>982</v>
      </c>
      <c r="H715" s="220" t="s">
        <v>1109</v>
      </c>
      <c r="I715" s="222">
        <v>150</v>
      </c>
      <c r="J715" s="223">
        <v>260</v>
      </c>
      <c r="K715" s="223">
        <f t="shared" si="41"/>
        <v>39000</v>
      </c>
      <c r="L715" s="223">
        <f t="shared" si="39"/>
        <v>43680.000000000007</v>
      </c>
    </row>
    <row r="716" spans="1:12" s="62" customFormat="1" ht="73.5" customHeight="1">
      <c r="A716" s="219"/>
      <c r="B716" s="220"/>
      <c r="C716" s="220"/>
      <c r="D716" s="221" t="s">
        <v>1226</v>
      </c>
      <c r="E716" s="221" t="s">
        <v>1226</v>
      </c>
      <c r="F716" s="221" t="s">
        <v>1227</v>
      </c>
      <c r="G716" s="120" t="s">
        <v>982</v>
      </c>
      <c r="H716" s="220" t="s">
        <v>1184</v>
      </c>
      <c r="I716" s="222">
        <v>4</v>
      </c>
      <c r="J716" s="223">
        <v>7230</v>
      </c>
      <c r="K716" s="223">
        <f t="shared" si="41"/>
        <v>28920</v>
      </c>
      <c r="L716" s="223">
        <f t="shared" si="39"/>
        <v>32390.400000000001</v>
      </c>
    </row>
    <row r="717" spans="1:12" s="62" customFormat="1" ht="73.5" customHeight="1">
      <c r="A717" s="219"/>
      <c r="B717" s="220"/>
      <c r="C717" s="220"/>
      <c r="D717" s="221" t="s">
        <v>1228</v>
      </c>
      <c r="E717" s="221" t="s">
        <v>1228</v>
      </c>
      <c r="F717" s="221" t="s">
        <v>1190</v>
      </c>
      <c r="G717" s="120" t="s">
        <v>982</v>
      </c>
      <c r="H717" s="220" t="s">
        <v>1109</v>
      </c>
      <c r="I717" s="222">
        <v>4</v>
      </c>
      <c r="J717" s="223">
        <v>19070</v>
      </c>
      <c r="K717" s="223">
        <f t="shared" si="41"/>
        <v>76280</v>
      </c>
      <c r="L717" s="223">
        <f t="shared" si="39"/>
        <v>85433.600000000006</v>
      </c>
    </row>
    <row r="718" spans="1:12" s="62" customFormat="1" ht="73.5" customHeight="1">
      <c r="A718" s="219"/>
      <c r="B718" s="220"/>
      <c r="C718" s="220"/>
      <c r="D718" s="221" t="s">
        <v>1229</v>
      </c>
      <c r="E718" s="221" t="s">
        <v>1229</v>
      </c>
      <c r="F718" s="221" t="s">
        <v>1230</v>
      </c>
      <c r="G718" s="120" t="s">
        <v>982</v>
      </c>
      <c r="H718" s="220" t="s">
        <v>1109</v>
      </c>
      <c r="I718" s="222">
        <v>250</v>
      </c>
      <c r="J718" s="223">
        <v>185</v>
      </c>
      <c r="K718" s="223">
        <f t="shared" si="41"/>
        <v>46250</v>
      </c>
      <c r="L718" s="223">
        <f t="shared" si="39"/>
        <v>51800.000000000007</v>
      </c>
    </row>
    <row r="719" spans="1:12" s="62" customFormat="1" ht="73.5" customHeight="1">
      <c r="A719" s="219"/>
      <c r="B719" s="220"/>
      <c r="C719" s="220"/>
      <c r="D719" s="221" t="s">
        <v>1231</v>
      </c>
      <c r="E719" s="221" t="s">
        <v>1231</v>
      </c>
      <c r="F719" s="221" t="s">
        <v>1232</v>
      </c>
      <c r="G719" s="120" t="s">
        <v>982</v>
      </c>
      <c r="H719" s="220" t="s">
        <v>1109</v>
      </c>
      <c r="I719" s="222">
        <v>30</v>
      </c>
      <c r="J719" s="223">
        <v>1195</v>
      </c>
      <c r="K719" s="223">
        <f t="shared" si="41"/>
        <v>35850</v>
      </c>
      <c r="L719" s="223">
        <f t="shared" si="39"/>
        <v>40152.000000000007</v>
      </c>
    </row>
    <row r="720" spans="1:12" s="62" customFormat="1" ht="73.5" customHeight="1">
      <c r="A720" s="219"/>
      <c r="B720" s="220"/>
      <c r="C720" s="220"/>
      <c r="D720" s="221" t="s">
        <v>1233</v>
      </c>
      <c r="E720" s="221" t="s">
        <v>1233</v>
      </c>
      <c r="F720" s="221" t="s">
        <v>1234</v>
      </c>
      <c r="G720" s="120" t="s">
        <v>982</v>
      </c>
      <c r="H720" s="220" t="s">
        <v>1109</v>
      </c>
      <c r="I720" s="222">
        <v>20</v>
      </c>
      <c r="J720" s="223">
        <v>1195</v>
      </c>
      <c r="K720" s="223">
        <f t="shared" si="41"/>
        <v>23900</v>
      </c>
      <c r="L720" s="223">
        <f t="shared" si="39"/>
        <v>26768.000000000004</v>
      </c>
    </row>
    <row r="721" spans="1:12" s="62" customFormat="1" ht="73.5" customHeight="1">
      <c r="A721" s="219"/>
      <c r="B721" s="220"/>
      <c r="C721" s="220"/>
      <c r="D721" s="221" t="s">
        <v>1235</v>
      </c>
      <c r="E721" s="221" t="s">
        <v>1235</v>
      </c>
      <c r="F721" s="221" t="s">
        <v>1236</v>
      </c>
      <c r="G721" s="120" t="s">
        <v>982</v>
      </c>
      <c r="H721" s="220" t="s">
        <v>1109</v>
      </c>
      <c r="I721" s="222">
        <v>3</v>
      </c>
      <c r="J721" s="223">
        <v>3332</v>
      </c>
      <c r="K721" s="223">
        <f t="shared" si="41"/>
        <v>9996</v>
      </c>
      <c r="L721" s="223">
        <f t="shared" si="39"/>
        <v>11195.52</v>
      </c>
    </row>
    <row r="722" spans="1:12" s="62" customFormat="1" ht="73.5" customHeight="1">
      <c r="A722" s="219"/>
      <c r="B722" s="220"/>
      <c r="C722" s="220"/>
      <c r="D722" s="221" t="s">
        <v>1237</v>
      </c>
      <c r="E722" s="221" t="s">
        <v>1237</v>
      </c>
      <c r="F722" s="221" t="s">
        <v>1238</v>
      </c>
      <c r="G722" s="120" t="s">
        <v>982</v>
      </c>
      <c r="H722" s="220" t="s">
        <v>1109</v>
      </c>
      <c r="I722" s="222">
        <v>100</v>
      </c>
      <c r="J722" s="223">
        <v>1640</v>
      </c>
      <c r="K722" s="223">
        <f t="shared" si="41"/>
        <v>164000</v>
      </c>
      <c r="L722" s="223">
        <f t="shared" si="39"/>
        <v>183680.00000000003</v>
      </c>
    </row>
    <row r="723" spans="1:12" s="62" customFormat="1" ht="73.5" customHeight="1">
      <c r="A723" s="219"/>
      <c r="B723" s="220"/>
      <c r="C723" s="220"/>
      <c r="D723" s="221" t="s">
        <v>1199</v>
      </c>
      <c r="E723" s="221" t="s">
        <v>1199</v>
      </c>
      <c r="F723" s="221" t="s">
        <v>1200</v>
      </c>
      <c r="G723" s="120" t="s">
        <v>982</v>
      </c>
      <c r="H723" s="220" t="s">
        <v>1184</v>
      </c>
      <c r="I723" s="222">
        <v>25</v>
      </c>
      <c r="J723" s="223">
        <v>7070</v>
      </c>
      <c r="K723" s="223">
        <f t="shared" si="41"/>
        <v>176750</v>
      </c>
      <c r="L723" s="223">
        <f t="shared" si="39"/>
        <v>197960.00000000003</v>
      </c>
    </row>
    <row r="724" spans="1:12" s="62" customFormat="1" ht="73.5" customHeight="1">
      <c r="A724" s="219"/>
      <c r="B724" s="220"/>
      <c r="C724" s="220"/>
      <c r="D724" s="221" t="s">
        <v>1201</v>
      </c>
      <c r="E724" s="221" t="s">
        <v>1201</v>
      </c>
      <c r="F724" s="221" t="s">
        <v>1202</v>
      </c>
      <c r="G724" s="120" t="s">
        <v>982</v>
      </c>
      <c r="H724" s="220" t="s">
        <v>1184</v>
      </c>
      <c r="I724" s="222">
        <v>10</v>
      </c>
      <c r="J724" s="223">
        <v>2985</v>
      </c>
      <c r="K724" s="223">
        <f t="shared" si="41"/>
        <v>29850</v>
      </c>
      <c r="L724" s="223">
        <f t="shared" si="39"/>
        <v>33432</v>
      </c>
    </row>
    <row r="725" spans="1:12" s="62" customFormat="1" ht="73.5" customHeight="1">
      <c r="A725" s="219"/>
      <c r="B725" s="220"/>
      <c r="C725" s="220"/>
      <c r="D725" s="221" t="s">
        <v>1239</v>
      </c>
      <c r="E725" s="221" t="s">
        <v>1239</v>
      </c>
      <c r="F725" s="221" t="s">
        <v>1202</v>
      </c>
      <c r="G725" s="120" t="s">
        <v>982</v>
      </c>
      <c r="H725" s="220" t="s">
        <v>1184</v>
      </c>
      <c r="I725" s="222">
        <v>10</v>
      </c>
      <c r="J725" s="223">
        <v>2985</v>
      </c>
      <c r="K725" s="223">
        <f t="shared" si="41"/>
        <v>29850</v>
      </c>
      <c r="L725" s="223">
        <f t="shared" si="39"/>
        <v>33432</v>
      </c>
    </row>
    <row r="726" spans="1:12" s="62" customFormat="1" ht="73.5" customHeight="1">
      <c r="A726" s="219"/>
      <c r="B726" s="220"/>
      <c r="C726" s="220"/>
      <c r="D726" s="221" t="s">
        <v>1240</v>
      </c>
      <c r="E726" s="221" t="s">
        <v>1240</v>
      </c>
      <c r="F726" s="221" t="s">
        <v>1202</v>
      </c>
      <c r="G726" s="120" t="s">
        <v>982</v>
      </c>
      <c r="H726" s="220" t="s">
        <v>1184</v>
      </c>
      <c r="I726" s="222">
        <v>10</v>
      </c>
      <c r="J726" s="223">
        <v>2985</v>
      </c>
      <c r="K726" s="223">
        <f t="shared" si="41"/>
        <v>29850</v>
      </c>
      <c r="L726" s="223">
        <f t="shared" si="39"/>
        <v>33432</v>
      </c>
    </row>
    <row r="727" spans="1:12" s="62" customFormat="1" ht="73.5" customHeight="1">
      <c r="A727" s="219"/>
      <c r="B727" s="220"/>
      <c r="C727" s="220"/>
      <c r="D727" s="221" t="s">
        <v>1241</v>
      </c>
      <c r="E727" s="221" t="s">
        <v>1241</v>
      </c>
      <c r="F727" s="221" t="s">
        <v>1202</v>
      </c>
      <c r="G727" s="120" t="s">
        <v>982</v>
      </c>
      <c r="H727" s="220" t="s">
        <v>1184</v>
      </c>
      <c r="I727" s="222">
        <v>10</v>
      </c>
      <c r="J727" s="223">
        <v>2985</v>
      </c>
      <c r="K727" s="223">
        <f t="shared" si="41"/>
        <v>29850</v>
      </c>
      <c r="L727" s="223">
        <f t="shared" si="39"/>
        <v>33432</v>
      </c>
    </row>
    <row r="728" spans="1:12" s="62" customFormat="1" ht="73.5" customHeight="1">
      <c r="A728" s="219"/>
      <c r="B728" s="220"/>
      <c r="C728" s="220"/>
      <c r="D728" s="221" t="s">
        <v>1242</v>
      </c>
      <c r="E728" s="221" t="s">
        <v>1242</v>
      </c>
      <c r="F728" s="221" t="s">
        <v>1202</v>
      </c>
      <c r="G728" s="120" t="s">
        <v>982</v>
      </c>
      <c r="H728" s="220" t="s">
        <v>1184</v>
      </c>
      <c r="I728" s="222">
        <v>10</v>
      </c>
      <c r="J728" s="223">
        <v>2985</v>
      </c>
      <c r="K728" s="223">
        <f t="shared" si="41"/>
        <v>29850</v>
      </c>
      <c r="L728" s="223">
        <f t="shared" si="39"/>
        <v>33432</v>
      </c>
    </row>
    <row r="729" spans="1:12" s="62" customFormat="1" ht="73.5" customHeight="1">
      <c r="A729" s="219"/>
      <c r="B729" s="220"/>
      <c r="C729" s="220"/>
      <c r="D729" s="221" t="s">
        <v>1243</v>
      </c>
      <c r="E729" s="221" t="s">
        <v>1243</v>
      </c>
      <c r="F729" s="221" t="s">
        <v>1244</v>
      </c>
      <c r="G729" s="120" t="s">
        <v>982</v>
      </c>
      <c r="H729" s="220" t="s">
        <v>1184</v>
      </c>
      <c r="I729" s="222">
        <v>10</v>
      </c>
      <c r="J729" s="223">
        <v>7780</v>
      </c>
      <c r="K729" s="223">
        <f t="shared" si="41"/>
        <v>77800</v>
      </c>
      <c r="L729" s="223">
        <f t="shared" si="39"/>
        <v>87136.000000000015</v>
      </c>
    </row>
    <row r="730" spans="1:12" s="62" customFormat="1" ht="73.5" customHeight="1">
      <c r="A730" s="219"/>
      <c r="B730" s="220"/>
      <c r="C730" s="220"/>
      <c r="D730" s="221" t="s">
        <v>1245</v>
      </c>
      <c r="E730" s="221" t="s">
        <v>1245</v>
      </c>
      <c r="F730" s="221" t="s">
        <v>1246</v>
      </c>
      <c r="G730" s="120" t="s">
        <v>982</v>
      </c>
      <c r="H730" s="220" t="s">
        <v>1109</v>
      </c>
      <c r="I730" s="222">
        <v>100</v>
      </c>
      <c r="J730" s="223">
        <v>980</v>
      </c>
      <c r="K730" s="223">
        <f t="shared" si="41"/>
        <v>98000</v>
      </c>
      <c r="L730" s="223">
        <f t="shared" si="39"/>
        <v>109760.00000000001</v>
      </c>
    </row>
    <row r="731" spans="1:12" s="62" customFormat="1" ht="73.5" customHeight="1">
      <c r="A731" s="219"/>
      <c r="B731" s="220"/>
      <c r="C731" s="220"/>
      <c r="D731" s="221" t="s">
        <v>1251</v>
      </c>
      <c r="E731" s="221" t="s">
        <v>1251</v>
      </c>
      <c r="F731" s="221" t="s">
        <v>1252</v>
      </c>
      <c r="G731" s="120" t="s">
        <v>982</v>
      </c>
      <c r="H731" s="220" t="s">
        <v>1109</v>
      </c>
      <c r="I731" s="222">
        <v>2</v>
      </c>
      <c r="J731" s="223">
        <v>8425</v>
      </c>
      <c r="K731" s="223">
        <f t="shared" si="41"/>
        <v>16850</v>
      </c>
      <c r="L731" s="223">
        <f t="shared" si="39"/>
        <v>18872</v>
      </c>
    </row>
    <row r="732" spans="1:12" s="62" customFormat="1" ht="73.5" customHeight="1">
      <c r="A732" s="219"/>
      <c r="B732" s="220"/>
      <c r="C732" s="220"/>
      <c r="D732" s="221" t="s">
        <v>1253</v>
      </c>
      <c r="E732" s="221" t="s">
        <v>1253</v>
      </c>
      <c r="F732" s="221" t="s">
        <v>1254</v>
      </c>
      <c r="G732" s="120" t="s">
        <v>982</v>
      </c>
      <c r="H732" s="220" t="s">
        <v>1184</v>
      </c>
      <c r="I732" s="222">
        <v>2</v>
      </c>
      <c r="J732" s="223">
        <v>3680</v>
      </c>
      <c r="K732" s="223">
        <f t="shared" si="41"/>
        <v>7360</v>
      </c>
      <c r="L732" s="223">
        <f t="shared" si="39"/>
        <v>8243.2000000000007</v>
      </c>
    </row>
    <row r="733" spans="1:12" s="62" customFormat="1" ht="73.5" customHeight="1">
      <c r="A733" s="219"/>
      <c r="B733" s="220"/>
      <c r="C733" s="220"/>
      <c r="D733" s="221" t="s">
        <v>1203</v>
      </c>
      <c r="E733" s="221" t="s">
        <v>1203</v>
      </c>
      <c r="F733" s="221" t="s">
        <v>1204</v>
      </c>
      <c r="G733" s="120" t="s">
        <v>982</v>
      </c>
      <c r="H733" s="220" t="s">
        <v>1184</v>
      </c>
      <c r="I733" s="222">
        <v>10</v>
      </c>
      <c r="J733" s="223">
        <v>2760</v>
      </c>
      <c r="K733" s="223">
        <f t="shared" si="41"/>
        <v>27600</v>
      </c>
      <c r="L733" s="223">
        <f t="shared" si="39"/>
        <v>30912.000000000004</v>
      </c>
    </row>
    <row r="734" spans="1:12" s="62" customFormat="1" ht="73.5" customHeight="1">
      <c r="A734" s="219"/>
      <c r="B734" s="220"/>
      <c r="C734" s="220"/>
      <c r="D734" s="221" t="s">
        <v>1255</v>
      </c>
      <c r="E734" s="221" t="s">
        <v>1255</v>
      </c>
      <c r="F734" s="221" t="s">
        <v>1256</v>
      </c>
      <c r="G734" s="120" t="s">
        <v>982</v>
      </c>
      <c r="H734" s="220" t="s">
        <v>1198</v>
      </c>
      <c r="I734" s="222">
        <v>6</v>
      </c>
      <c r="J734" s="223">
        <v>6100</v>
      </c>
      <c r="K734" s="223">
        <f t="shared" si="41"/>
        <v>36600</v>
      </c>
      <c r="L734" s="223">
        <f t="shared" si="39"/>
        <v>40992.000000000007</v>
      </c>
    </row>
    <row r="735" spans="1:12" s="62" customFormat="1" ht="73.5" customHeight="1">
      <c r="A735" s="219"/>
      <c r="B735" s="220"/>
      <c r="C735" s="220"/>
      <c r="D735" s="221" t="s">
        <v>1257</v>
      </c>
      <c r="E735" s="221" t="s">
        <v>1257</v>
      </c>
      <c r="F735" s="221" t="s">
        <v>1258</v>
      </c>
      <c r="G735" s="120" t="s">
        <v>982</v>
      </c>
      <c r="H735" s="220" t="s">
        <v>1109</v>
      </c>
      <c r="I735" s="222">
        <v>50</v>
      </c>
      <c r="J735" s="223">
        <v>460</v>
      </c>
      <c r="K735" s="223">
        <f t="shared" si="41"/>
        <v>23000</v>
      </c>
      <c r="L735" s="223">
        <f t="shared" si="39"/>
        <v>25760.000000000004</v>
      </c>
    </row>
    <row r="736" spans="1:12" s="62" customFormat="1" ht="73.5" customHeight="1">
      <c r="A736" s="219"/>
      <c r="B736" s="220"/>
      <c r="C736" s="220"/>
      <c r="D736" s="221" t="s">
        <v>1259</v>
      </c>
      <c r="E736" s="221" t="s">
        <v>1259</v>
      </c>
      <c r="F736" s="221" t="s">
        <v>1260</v>
      </c>
      <c r="G736" s="120" t="s">
        <v>982</v>
      </c>
      <c r="H736" s="220" t="s">
        <v>1109</v>
      </c>
      <c r="I736" s="222">
        <v>10</v>
      </c>
      <c r="J736" s="223">
        <v>1380</v>
      </c>
      <c r="K736" s="223">
        <f t="shared" si="41"/>
        <v>13800</v>
      </c>
      <c r="L736" s="223">
        <f t="shared" si="39"/>
        <v>15456.000000000002</v>
      </c>
    </row>
    <row r="737" spans="1:12" s="62" customFormat="1" ht="73.5" customHeight="1">
      <c r="A737" s="219"/>
      <c r="B737" s="220"/>
      <c r="C737" s="220"/>
      <c r="D737" s="221" t="s">
        <v>1261</v>
      </c>
      <c r="E737" s="221" t="s">
        <v>1261</v>
      </c>
      <c r="F737" s="221" t="s">
        <v>1261</v>
      </c>
      <c r="G737" s="120" t="s">
        <v>982</v>
      </c>
      <c r="H737" s="220" t="s">
        <v>1109</v>
      </c>
      <c r="I737" s="222">
        <v>20</v>
      </c>
      <c r="J737" s="223">
        <v>598</v>
      </c>
      <c r="K737" s="223">
        <f t="shared" si="41"/>
        <v>11960</v>
      </c>
      <c r="L737" s="223">
        <f t="shared" si="39"/>
        <v>13395.2</v>
      </c>
    </row>
    <row r="738" spans="1:12" s="62" customFormat="1" ht="73.5" customHeight="1">
      <c r="A738" s="219"/>
      <c r="B738" s="220"/>
      <c r="C738" s="220"/>
      <c r="D738" s="221" t="s">
        <v>1262</v>
      </c>
      <c r="E738" s="221" t="s">
        <v>1262</v>
      </c>
      <c r="F738" s="221" t="s">
        <v>1263</v>
      </c>
      <c r="G738" s="120" t="s">
        <v>982</v>
      </c>
      <c r="H738" s="220" t="s">
        <v>1198</v>
      </c>
      <c r="I738" s="222">
        <v>5</v>
      </c>
      <c r="J738" s="223">
        <v>1325</v>
      </c>
      <c r="K738" s="223">
        <f t="shared" si="41"/>
        <v>6625</v>
      </c>
      <c r="L738" s="223">
        <f t="shared" si="39"/>
        <v>7420.0000000000009</v>
      </c>
    </row>
    <row r="739" spans="1:12" s="62" customFormat="1" ht="73.5" customHeight="1">
      <c r="A739" s="123"/>
      <c r="B739" s="120"/>
      <c r="C739" s="120" t="s">
        <v>33</v>
      </c>
      <c r="D739" s="121" t="s">
        <v>1264</v>
      </c>
      <c r="E739" s="121" t="s">
        <v>1264</v>
      </c>
      <c r="F739" s="121" t="s">
        <v>1205</v>
      </c>
      <c r="G739" s="120" t="s">
        <v>982</v>
      </c>
      <c r="H739" s="120" t="s">
        <v>1109</v>
      </c>
      <c r="I739" s="143">
        <v>5</v>
      </c>
      <c r="J739" s="144">
        <v>2430</v>
      </c>
      <c r="K739" s="144">
        <f t="shared" si="41"/>
        <v>12150</v>
      </c>
      <c r="L739" s="144">
        <f t="shared" si="39"/>
        <v>13608.000000000002</v>
      </c>
    </row>
    <row r="740" spans="1:12" s="62" customFormat="1" ht="72" customHeight="1">
      <c r="A740" s="123"/>
      <c r="B740" s="120"/>
      <c r="C740" s="120" t="s">
        <v>33</v>
      </c>
      <c r="D740" s="121" t="s">
        <v>1265</v>
      </c>
      <c r="E740" s="121" t="s">
        <v>1265</v>
      </c>
      <c r="F740" s="121" t="s">
        <v>1266</v>
      </c>
      <c r="G740" s="120" t="s">
        <v>982</v>
      </c>
      <c r="H740" s="120" t="s">
        <v>1109</v>
      </c>
      <c r="I740" s="143">
        <v>1</v>
      </c>
      <c r="J740" s="144">
        <v>2000</v>
      </c>
      <c r="K740" s="144">
        <f t="shared" si="41"/>
        <v>2000</v>
      </c>
      <c r="L740" s="144">
        <f t="shared" si="39"/>
        <v>2240</v>
      </c>
    </row>
    <row r="741" spans="1:12" s="62" customFormat="1" ht="69" customHeight="1">
      <c r="A741" s="123"/>
      <c r="B741" s="120"/>
      <c r="C741" s="120" t="s">
        <v>33</v>
      </c>
      <c r="D741" s="126" t="s">
        <v>1267</v>
      </c>
      <c r="E741" s="126" t="s">
        <v>1267</v>
      </c>
      <c r="F741" s="126" t="s">
        <v>1268</v>
      </c>
      <c r="G741" s="120" t="s">
        <v>982</v>
      </c>
      <c r="H741" s="120" t="s">
        <v>1109</v>
      </c>
      <c r="I741" s="143">
        <v>2</v>
      </c>
      <c r="J741" s="144">
        <v>24600</v>
      </c>
      <c r="K741" s="144">
        <f t="shared" si="41"/>
        <v>49200</v>
      </c>
      <c r="L741" s="144">
        <f t="shared" si="39"/>
        <v>55104.000000000007</v>
      </c>
    </row>
    <row r="742" spans="1:12" s="62" customFormat="1" ht="63" customHeight="1">
      <c r="A742" s="123"/>
      <c r="B742" s="120"/>
      <c r="C742" s="120" t="s">
        <v>33</v>
      </c>
      <c r="D742" s="121" t="s">
        <v>1269</v>
      </c>
      <c r="E742" s="121" t="s">
        <v>1269</v>
      </c>
      <c r="F742" s="121" t="s">
        <v>1270</v>
      </c>
      <c r="G742" s="120" t="s">
        <v>982</v>
      </c>
      <c r="H742" s="120" t="s">
        <v>1109</v>
      </c>
      <c r="I742" s="143">
        <v>2</v>
      </c>
      <c r="J742" s="144">
        <v>19365</v>
      </c>
      <c r="K742" s="144">
        <f t="shared" si="41"/>
        <v>38730</v>
      </c>
      <c r="L742" s="144">
        <f t="shared" si="39"/>
        <v>43377.600000000006</v>
      </c>
    </row>
    <row r="743" spans="1:12" s="62" customFormat="1" ht="61.5" customHeight="1">
      <c r="A743" s="123"/>
      <c r="B743" s="120"/>
      <c r="C743" s="120" t="s">
        <v>33</v>
      </c>
      <c r="D743" s="121" t="s">
        <v>1271</v>
      </c>
      <c r="E743" s="121" t="s">
        <v>1271</v>
      </c>
      <c r="F743" s="121" t="s">
        <v>1272</v>
      </c>
      <c r="G743" s="120" t="s">
        <v>982</v>
      </c>
      <c r="H743" s="120" t="s">
        <v>1109</v>
      </c>
      <c r="I743" s="143">
        <v>2</v>
      </c>
      <c r="J743" s="144">
        <v>35445</v>
      </c>
      <c r="K743" s="144">
        <f t="shared" si="41"/>
        <v>70890</v>
      </c>
      <c r="L743" s="144">
        <f t="shared" si="39"/>
        <v>79396.800000000003</v>
      </c>
    </row>
    <row r="744" spans="1:12" s="62" customFormat="1" ht="72" customHeight="1">
      <c r="A744" s="123"/>
      <c r="B744" s="120"/>
      <c r="C744" s="120" t="s">
        <v>33</v>
      </c>
      <c r="D744" s="121" t="s">
        <v>1273</v>
      </c>
      <c r="E744" s="121" t="s">
        <v>1273</v>
      </c>
      <c r="F744" s="121" t="s">
        <v>1274</v>
      </c>
      <c r="G744" s="120" t="s">
        <v>982</v>
      </c>
      <c r="H744" s="120" t="s">
        <v>1109</v>
      </c>
      <c r="I744" s="143">
        <v>7</v>
      </c>
      <c r="J744" s="144">
        <v>2310</v>
      </c>
      <c r="K744" s="144">
        <f t="shared" si="41"/>
        <v>16170</v>
      </c>
      <c r="L744" s="144">
        <f t="shared" si="39"/>
        <v>18110.400000000001</v>
      </c>
    </row>
    <row r="745" spans="1:12" s="62" customFormat="1" ht="67.5" customHeight="1">
      <c r="A745" s="123"/>
      <c r="B745" s="120"/>
      <c r="C745" s="120" t="s">
        <v>33</v>
      </c>
      <c r="D745" s="121" t="s">
        <v>1275</v>
      </c>
      <c r="E745" s="121" t="s">
        <v>1275</v>
      </c>
      <c r="F745" s="121" t="s">
        <v>1276</v>
      </c>
      <c r="G745" s="120" t="s">
        <v>982</v>
      </c>
      <c r="H745" s="120" t="s">
        <v>1198</v>
      </c>
      <c r="I745" s="143">
        <v>10</v>
      </c>
      <c r="J745" s="144">
        <v>1620</v>
      </c>
      <c r="K745" s="144">
        <f t="shared" si="41"/>
        <v>16200</v>
      </c>
      <c r="L745" s="144">
        <f t="shared" si="39"/>
        <v>18144</v>
      </c>
    </row>
    <row r="746" spans="1:12" s="62" customFormat="1" ht="66" customHeight="1">
      <c r="A746" s="123"/>
      <c r="B746" s="120"/>
      <c r="C746" s="120" t="s">
        <v>33</v>
      </c>
      <c r="D746" s="121" t="s">
        <v>1277</v>
      </c>
      <c r="E746" s="121" t="s">
        <v>1277</v>
      </c>
      <c r="F746" s="121" t="s">
        <v>1278</v>
      </c>
      <c r="G746" s="120" t="s">
        <v>982</v>
      </c>
      <c r="H746" s="120" t="s">
        <v>1109</v>
      </c>
      <c r="I746" s="143">
        <v>2</v>
      </c>
      <c r="J746" s="144">
        <v>18870</v>
      </c>
      <c r="K746" s="144">
        <f t="shared" si="41"/>
        <v>37740</v>
      </c>
      <c r="L746" s="144">
        <f t="shared" si="39"/>
        <v>42268.800000000003</v>
      </c>
    </row>
    <row r="747" spans="1:12" s="62" customFormat="1" ht="69" customHeight="1">
      <c r="A747" s="123"/>
      <c r="B747" s="120"/>
      <c r="C747" s="120" t="s">
        <v>33</v>
      </c>
      <c r="D747" s="121" t="s">
        <v>1279</v>
      </c>
      <c r="E747" s="121" t="s">
        <v>1279</v>
      </c>
      <c r="F747" s="121" t="s">
        <v>1205</v>
      </c>
      <c r="G747" s="120" t="s">
        <v>982</v>
      </c>
      <c r="H747" s="120" t="s">
        <v>1109</v>
      </c>
      <c r="I747" s="143">
        <v>5</v>
      </c>
      <c r="J747" s="144">
        <v>2665</v>
      </c>
      <c r="K747" s="144">
        <f t="shared" si="41"/>
        <v>13325</v>
      </c>
      <c r="L747" s="144">
        <f t="shared" si="39"/>
        <v>14924.000000000002</v>
      </c>
    </row>
    <row r="748" spans="1:12" s="62" customFormat="1" ht="66" customHeight="1">
      <c r="A748" s="123"/>
      <c r="B748" s="120"/>
      <c r="C748" s="120" t="s">
        <v>33</v>
      </c>
      <c r="D748" s="121" t="s">
        <v>1206</v>
      </c>
      <c r="E748" s="121" t="s">
        <v>1206</v>
      </c>
      <c r="F748" s="121" t="s">
        <v>1280</v>
      </c>
      <c r="G748" s="120" t="s">
        <v>982</v>
      </c>
      <c r="H748" s="120" t="s">
        <v>1184</v>
      </c>
      <c r="I748" s="143">
        <v>5</v>
      </c>
      <c r="J748" s="144">
        <v>3165</v>
      </c>
      <c r="K748" s="144">
        <f t="shared" si="41"/>
        <v>15825</v>
      </c>
      <c r="L748" s="144">
        <f t="shared" si="39"/>
        <v>17724</v>
      </c>
    </row>
    <row r="749" spans="1:12" s="62" customFormat="1" ht="69.75" customHeight="1">
      <c r="A749" s="123"/>
      <c r="B749" s="120"/>
      <c r="C749" s="120" t="s">
        <v>33</v>
      </c>
      <c r="D749" s="121" t="s">
        <v>1281</v>
      </c>
      <c r="E749" s="121" t="s">
        <v>1281</v>
      </c>
      <c r="F749" s="121" t="s">
        <v>1282</v>
      </c>
      <c r="G749" s="120" t="s">
        <v>982</v>
      </c>
      <c r="H749" s="120" t="s">
        <v>1109</v>
      </c>
      <c r="I749" s="143">
        <v>5</v>
      </c>
      <c r="J749" s="144">
        <v>1255</v>
      </c>
      <c r="K749" s="144">
        <f t="shared" si="41"/>
        <v>6275</v>
      </c>
      <c r="L749" s="144">
        <f t="shared" si="39"/>
        <v>7028.0000000000009</v>
      </c>
    </row>
    <row r="750" spans="1:12" s="62" customFormat="1" ht="79.5" customHeight="1">
      <c r="A750" s="123"/>
      <c r="B750" s="120"/>
      <c r="C750" s="120" t="s">
        <v>33</v>
      </c>
      <c r="D750" s="121" t="s">
        <v>1283</v>
      </c>
      <c r="E750" s="121" t="s">
        <v>1283</v>
      </c>
      <c r="F750" s="121" t="s">
        <v>1284</v>
      </c>
      <c r="G750" s="120" t="s">
        <v>982</v>
      </c>
      <c r="H750" s="120" t="s">
        <v>1184</v>
      </c>
      <c r="I750" s="143">
        <v>10</v>
      </c>
      <c r="J750" s="144">
        <v>3165</v>
      </c>
      <c r="K750" s="144">
        <f t="shared" si="41"/>
        <v>31650</v>
      </c>
      <c r="L750" s="144">
        <f t="shared" si="39"/>
        <v>35448</v>
      </c>
    </row>
    <row r="751" spans="1:12" s="62" customFormat="1" ht="84" customHeight="1">
      <c r="A751" s="123"/>
      <c r="B751" s="120"/>
      <c r="C751" s="120" t="s">
        <v>33</v>
      </c>
      <c r="D751" s="121" t="s">
        <v>1285</v>
      </c>
      <c r="E751" s="121" t="s">
        <v>1285</v>
      </c>
      <c r="F751" s="121" t="s">
        <v>1284</v>
      </c>
      <c r="G751" s="120" t="s">
        <v>982</v>
      </c>
      <c r="H751" s="120" t="s">
        <v>1184</v>
      </c>
      <c r="I751" s="143">
        <v>10</v>
      </c>
      <c r="J751" s="144">
        <v>3165</v>
      </c>
      <c r="K751" s="144">
        <f t="shared" si="41"/>
        <v>31650</v>
      </c>
      <c r="L751" s="144">
        <f t="shared" si="39"/>
        <v>35448</v>
      </c>
    </row>
    <row r="752" spans="1:12" s="62" customFormat="1" ht="73.5" customHeight="1">
      <c r="A752" s="123"/>
      <c r="B752" s="120"/>
      <c r="C752" s="120" t="s">
        <v>33</v>
      </c>
      <c r="D752" s="121" t="s">
        <v>1286</v>
      </c>
      <c r="E752" s="121" t="s">
        <v>1286</v>
      </c>
      <c r="F752" s="121" t="s">
        <v>1284</v>
      </c>
      <c r="G752" s="120" t="s">
        <v>982</v>
      </c>
      <c r="H752" s="120" t="s">
        <v>1184</v>
      </c>
      <c r="I752" s="143">
        <v>10</v>
      </c>
      <c r="J752" s="144">
        <v>3165</v>
      </c>
      <c r="K752" s="144">
        <f t="shared" si="41"/>
        <v>31650</v>
      </c>
      <c r="L752" s="144">
        <f t="shared" si="39"/>
        <v>35448</v>
      </c>
    </row>
    <row r="753" spans="1:12" s="62" customFormat="1" ht="103.5" customHeight="1">
      <c r="A753" s="123"/>
      <c r="B753" s="120"/>
      <c r="C753" s="120" t="s">
        <v>33</v>
      </c>
      <c r="D753" s="121" t="s">
        <v>1287</v>
      </c>
      <c r="E753" s="121" t="s">
        <v>1287</v>
      </c>
      <c r="F753" s="121" t="s">
        <v>1288</v>
      </c>
      <c r="G753" s="120" t="s">
        <v>982</v>
      </c>
      <c r="H753" s="120" t="s">
        <v>1184</v>
      </c>
      <c r="I753" s="143">
        <v>3</v>
      </c>
      <c r="J753" s="144">
        <v>9455</v>
      </c>
      <c r="K753" s="144">
        <f t="shared" si="41"/>
        <v>28365</v>
      </c>
      <c r="L753" s="144">
        <f t="shared" si="39"/>
        <v>31768.800000000003</v>
      </c>
    </row>
    <row r="754" spans="1:12" s="62" customFormat="1" ht="150.75" customHeight="1">
      <c r="A754" s="123"/>
      <c r="B754" s="120"/>
      <c r="C754" s="120" t="s">
        <v>33</v>
      </c>
      <c r="D754" s="121" t="s">
        <v>1289</v>
      </c>
      <c r="E754" s="121" t="s">
        <v>1289</v>
      </c>
      <c r="F754" s="121" t="s">
        <v>1290</v>
      </c>
      <c r="G754" s="120" t="s">
        <v>982</v>
      </c>
      <c r="H754" s="120" t="s">
        <v>1109</v>
      </c>
      <c r="I754" s="143">
        <v>6</v>
      </c>
      <c r="J754" s="144">
        <v>9455</v>
      </c>
      <c r="K754" s="144">
        <f t="shared" si="41"/>
        <v>56730</v>
      </c>
      <c r="L754" s="144">
        <f t="shared" si="39"/>
        <v>63537.600000000006</v>
      </c>
    </row>
    <row r="755" spans="1:12" s="62" customFormat="1" ht="152.25" customHeight="1">
      <c r="A755" s="123"/>
      <c r="B755" s="120"/>
      <c r="C755" s="127" t="s">
        <v>33</v>
      </c>
      <c r="D755" s="126" t="s">
        <v>1291</v>
      </c>
      <c r="E755" s="126" t="s">
        <v>1291</v>
      </c>
      <c r="F755" s="126" t="s">
        <v>1292</v>
      </c>
      <c r="G755" s="120" t="s">
        <v>982</v>
      </c>
      <c r="H755" s="127" t="s">
        <v>1109</v>
      </c>
      <c r="I755" s="171">
        <v>2</v>
      </c>
      <c r="J755" s="158">
        <v>8820</v>
      </c>
      <c r="K755" s="144">
        <f t="shared" si="41"/>
        <v>17640</v>
      </c>
      <c r="L755" s="144">
        <f t="shared" si="39"/>
        <v>19756.800000000003</v>
      </c>
    </row>
    <row r="756" spans="1:12" s="62" customFormat="1" ht="90" customHeight="1">
      <c r="A756" s="123"/>
      <c r="B756" s="120"/>
      <c r="C756" s="127" t="s">
        <v>252</v>
      </c>
      <c r="D756" s="126" t="s">
        <v>1293</v>
      </c>
      <c r="E756" s="126" t="s">
        <v>1293</v>
      </c>
      <c r="F756" s="126" t="s">
        <v>1292</v>
      </c>
      <c r="G756" s="120" t="s">
        <v>982</v>
      </c>
      <c r="H756" s="127" t="s">
        <v>1109</v>
      </c>
      <c r="I756" s="171">
        <v>84</v>
      </c>
      <c r="J756" s="158">
        <v>3600</v>
      </c>
      <c r="K756" s="144">
        <f t="shared" si="41"/>
        <v>302400</v>
      </c>
      <c r="L756" s="144">
        <f t="shared" si="39"/>
        <v>338688.00000000006</v>
      </c>
    </row>
    <row r="757" spans="1:12" s="62" customFormat="1" ht="90" customHeight="1">
      <c r="A757" s="123"/>
      <c r="B757" s="120"/>
      <c r="C757" s="127" t="s">
        <v>252</v>
      </c>
      <c r="D757" s="126" t="s">
        <v>1294</v>
      </c>
      <c r="E757" s="126" t="s">
        <v>1294</v>
      </c>
      <c r="F757" s="126" t="s">
        <v>1292</v>
      </c>
      <c r="G757" s="120" t="s">
        <v>982</v>
      </c>
      <c r="H757" s="127" t="s">
        <v>1109</v>
      </c>
      <c r="I757" s="171">
        <v>10</v>
      </c>
      <c r="J757" s="158">
        <v>18825</v>
      </c>
      <c r="K757" s="144">
        <f t="shared" si="41"/>
        <v>188250</v>
      </c>
      <c r="L757" s="144">
        <f t="shared" si="39"/>
        <v>210840.00000000003</v>
      </c>
    </row>
    <row r="758" spans="1:12" s="83" customFormat="1" ht="80.25" customHeight="1">
      <c r="A758" s="123"/>
      <c r="B758" s="120"/>
      <c r="C758" s="127" t="s">
        <v>252</v>
      </c>
      <c r="D758" s="121" t="s">
        <v>1295</v>
      </c>
      <c r="E758" s="121" t="s">
        <v>1295</v>
      </c>
      <c r="F758" s="121" t="s">
        <v>1296</v>
      </c>
      <c r="G758" s="120" t="s">
        <v>982</v>
      </c>
      <c r="H758" s="120" t="s">
        <v>1184</v>
      </c>
      <c r="I758" s="143">
        <v>1</v>
      </c>
      <c r="J758" s="144">
        <v>41500</v>
      </c>
      <c r="K758" s="144">
        <f t="shared" si="41"/>
        <v>41500</v>
      </c>
      <c r="L758" s="144">
        <f t="shared" si="39"/>
        <v>46480.000000000007</v>
      </c>
    </row>
    <row r="759" spans="1:12" s="83" customFormat="1" ht="80.25" customHeight="1">
      <c r="A759" s="123"/>
      <c r="B759" s="120"/>
      <c r="C759" s="127" t="s">
        <v>252</v>
      </c>
      <c r="D759" s="121" t="s">
        <v>1297</v>
      </c>
      <c r="E759" s="121" t="s">
        <v>1297</v>
      </c>
      <c r="F759" s="121" t="s">
        <v>1298</v>
      </c>
      <c r="G759" s="120" t="s">
        <v>982</v>
      </c>
      <c r="H759" s="120" t="s">
        <v>1184</v>
      </c>
      <c r="I759" s="143">
        <v>1</v>
      </c>
      <c r="J759" s="144">
        <v>49800</v>
      </c>
      <c r="K759" s="144">
        <f t="shared" si="41"/>
        <v>49800</v>
      </c>
      <c r="L759" s="144">
        <f t="shared" si="39"/>
        <v>55776.000000000007</v>
      </c>
    </row>
    <row r="760" spans="1:12" s="83" customFormat="1" ht="80.25" customHeight="1">
      <c r="A760" s="123"/>
      <c r="B760" s="120"/>
      <c r="C760" s="127" t="s">
        <v>252</v>
      </c>
      <c r="D760" s="121" t="s">
        <v>1299</v>
      </c>
      <c r="E760" s="121" t="s">
        <v>1299</v>
      </c>
      <c r="F760" s="121" t="s">
        <v>1300</v>
      </c>
      <c r="G760" s="120" t="s">
        <v>982</v>
      </c>
      <c r="H760" s="120" t="s">
        <v>1184</v>
      </c>
      <c r="I760" s="143">
        <v>2</v>
      </c>
      <c r="J760" s="144">
        <v>4500</v>
      </c>
      <c r="K760" s="144">
        <f t="shared" si="41"/>
        <v>9000</v>
      </c>
      <c r="L760" s="144">
        <f t="shared" si="39"/>
        <v>10080.000000000002</v>
      </c>
    </row>
    <row r="761" spans="1:12" s="83" customFormat="1" ht="80.25" customHeight="1">
      <c r="A761" s="123"/>
      <c r="B761" s="120"/>
      <c r="C761" s="127" t="s">
        <v>252</v>
      </c>
      <c r="D761" s="121" t="s">
        <v>1301</v>
      </c>
      <c r="E761" s="121" t="s">
        <v>1301</v>
      </c>
      <c r="F761" s="121" t="s">
        <v>1302</v>
      </c>
      <c r="G761" s="120" t="s">
        <v>982</v>
      </c>
      <c r="H761" s="120" t="s">
        <v>1109</v>
      </c>
      <c r="I761" s="143">
        <v>2</v>
      </c>
      <c r="J761" s="144">
        <v>18500</v>
      </c>
      <c r="K761" s="144">
        <f t="shared" si="41"/>
        <v>37000</v>
      </c>
      <c r="L761" s="144">
        <f t="shared" si="39"/>
        <v>41440.000000000007</v>
      </c>
    </row>
    <row r="762" spans="1:12" s="62" customFormat="1" ht="75.75" customHeight="1">
      <c r="A762" s="219"/>
      <c r="B762" s="220"/>
      <c r="C762" s="127" t="s">
        <v>252</v>
      </c>
      <c r="D762" s="126" t="s">
        <v>1303</v>
      </c>
      <c r="E762" s="126" t="s">
        <v>1303</v>
      </c>
      <c r="F762" s="126" t="s">
        <v>1304</v>
      </c>
      <c r="G762" s="120" t="s">
        <v>982</v>
      </c>
      <c r="H762" s="220" t="s">
        <v>1109</v>
      </c>
      <c r="I762" s="222">
        <v>25</v>
      </c>
      <c r="J762" s="223">
        <v>3365</v>
      </c>
      <c r="K762" s="144">
        <f t="shared" si="41"/>
        <v>84125</v>
      </c>
      <c r="L762" s="144">
        <f t="shared" si="39"/>
        <v>94220.000000000015</v>
      </c>
    </row>
    <row r="763" spans="1:12" s="62" customFormat="1" ht="75.75" customHeight="1">
      <c r="A763" s="219"/>
      <c r="B763" s="220"/>
      <c r="C763" s="127" t="s">
        <v>252</v>
      </c>
      <c r="D763" s="126" t="s">
        <v>1305</v>
      </c>
      <c r="E763" s="126" t="s">
        <v>1305</v>
      </c>
      <c r="F763" s="126" t="s">
        <v>1304</v>
      </c>
      <c r="G763" s="120" t="s">
        <v>982</v>
      </c>
      <c r="H763" s="220" t="s">
        <v>1109</v>
      </c>
      <c r="I763" s="222">
        <v>4</v>
      </c>
      <c r="J763" s="223">
        <v>1065</v>
      </c>
      <c r="K763" s="144">
        <f t="shared" ref="K763:K797" si="42">I763*J763</f>
        <v>4260</v>
      </c>
      <c r="L763" s="144">
        <f t="shared" ref="L763:L797" si="43">K763*1.12</f>
        <v>4771.2000000000007</v>
      </c>
    </row>
    <row r="764" spans="1:12" s="62" customFormat="1" ht="75.75" customHeight="1">
      <c r="A764" s="219"/>
      <c r="B764" s="220"/>
      <c r="C764" s="127" t="s">
        <v>252</v>
      </c>
      <c r="D764" s="126" t="s">
        <v>1306</v>
      </c>
      <c r="E764" s="126" t="s">
        <v>1306</v>
      </c>
      <c r="F764" s="126" t="s">
        <v>1307</v>
      </c>
      <c r="G764" s="120" t="s">
        <v>982</v>
      </c>
      <c r="H764" s="220" t="s">
        <v>1184</v>
      </c>
      <c r="I764" s="222">
        <v>1</v>
      </c>
      <c r="J764" s="223">
        <v>5196</v>
      </c>
      <c r="K764" s="144">
        <f t="shared" si="42"/>
        <v>5196</v>
      </c>
      <c r="L764" s="144">
        <f t="shared" si="43"/>
        <v>5819.52</v>
      </c>
    </row>
    <row r="765" spans="1:12" s="62" customFormat="1" ht="75.75" customHeight="1">
      <c r="A765" s="219"/>
      <c r="B765" s="220"/>
      <c r="C765" s="127" t="s">
        <v>252</v>
      </c>
      <c r="D765" s="126" t="s">
        <v>1308</v>
      </c>
      <c r="E765" s="126" t="s">
        <v>1308</v>
      </c>
      <c r="F765" s="126" t="s">
        <v>1309</v>
      </c>
      <c r="G765" s="120" t="s">
        <v>982</v>
      </c>
      <c r="H765" s="220" t="s">
        <v>1184</v>
      </c>
      <c r="I765" s="222">
        <v>1</v>
      </c>
      <c r="J765" s="223">
        <v>5196</v>
      </c>
      <c r="K765" s="144">
        <f t="shared" si="42"/>
        <v>5196</v>
      </c>
      <c r="L765" s="144">
        <f t="shared" si="43"/>
        <v>5819.52</v>
      </c>
    </row>
    <row r="766" spans="1:12" s="62" customFormat="1" ht="75.75" customHeight="1">
      <c r="A766" s="219"/>
      <c r="B766" s="220"/>
      <c r="C766" s="127" t="s">
        <v>252</v>
      </c>
      <c r="D766" s="126" t="s">
        <v>1310</v>
      </c>
      <c r="E766" s="126" t="s">
        <v>1310</v>
      </c>
      <c r="F766" s="126" t="s">
        <v>1311</v>
      </c>
      <c r="G766" s="120" t="s">
        <v>982</v>
      </c>
      <c r="H766" s="220" t="s">
        <v>1184</v>
      </c>
      <c r="I766" s="222">
        <v>1</v>
      </c>
      <c r="J766" s="223">
        <v>5196</v>
      </c>
      <c r="K766" s="144">
        <f t="shared" si="42"/>
        <v>5196</v>
      </c>
      <c r="L766" s="144">
        <f t="shared" si="43"/>
        <v>5819.52</v>
      </c>
    </row>
    <row r="767" spans="1:12" s="62" customFormat="1" ht="75.75" customHeight="1">
      <c r="A767" s="219"/>
      <c r="B767" s="220"/>
      <c r="C767" s="127" t="s">
        <v>252</v>
      </c>
      <c r="D767" s="126" t="s">
        <v>1312</v>
      </c>
      <c r="E767" s="126" t="s">
        <v>1312</v>
      </c>
      <c r="F767" s="126" t="s">
        <v>1313</v>
      </c>
      <c r="G767" s="120" t="s">
        <v>982</v>
      </c>
      <c r="H767" s="220" t="s">
        <v>1184</v>
      </c>
      <c r="I767" s="222">
        <v>1</v>
      </c>
      <c r="J767" s="223">
        <v>5196</v>
      </c>
      <c r="K767" s="144">
        <f t="shared" si="42"/>
        <v>5196</v>
      </c>
      <c r="L767" s="144">
        <f t="shared" si="43"/>
        <v>5819.52</v>
      </c>
    </row>
    <row r="768" spans="1:12" s="62" customFormat="1" ht="75.75" customHeight="1">
      <c r="A768" s="219"/>
      <c r="B768" s="220"/>
      <c r="C768" s="127" t="s">
        <v>252</v>
      </c>
      <c r="D768" s="126" t="s">
        <v>1314</v>
      </c>
      <c r="E768" s="126" t="s">
        <v>1314</v>
      </c>
      <c r="F768" s="126" t="s">
        <v>1315</v>
      </c>
      <c r="G768" s="120" t="s">
        <v>982</v>
      </c>
      <c r="H768" s="220" t="s">
        <v>1109</v>
      </c>
      <c r="I768" s="222">
        <v>2</v>
      </c>
      <c r="J768" s="223">
        <v>5196</v>
      </c>
      <c r="K768" s="144">
        <f t="shared" si="42"/>
        <v>10392</v>
      </c>
      <c r="L768" s="144">
        <f t="shared" si="43"/>
        <v>11639.04</v>
      </c>
    </row>
    <row r="769" spans="1:12" s="62" customFormat="1" ht="75.75" customHeight="1">
      <c r="A769" s="219"/>
      <c r="B769" s="220"/>
      <c r="C769" s="127" t="s">
        <v>252</v>
      </c>
      <c r="D769" s="126" t="s">
        <v>1316</v>
      </c>
      <c r="E769" s="126" t="s">
        <v>1316</v>
      </c>
      <c r="F769" s="126" t="s">
        <v>1317</v>
      </c>
      <c r="G769" s="120" t="s">
        <v>982</v>
      </c>
      <c r="H769" s="220" t="s">
        <v>1109</v>
      </c>
      <c r="I769" s="222">
        <v>2</v>
      </c>
      <c r="J769" s="223">
        <v>5196</v>
      </c>
      <c r="K769" s="144">
        <f t="shared" si="42"/>
        <v>10392</v>
      </c>
      <c r="L769" s="144">
        <f t="shared" si="43"/>
        <v>11639.04</v>
      </c>
    </row>
    <row r="770" spans="1:12" s="62" customFormat="1" ht="75.75" customHeight="1">
      <c r="A770" s="219"/>
      <c r="B770" s="220"/>
      <c r="C770" s="127" t="s">
        <v>252</v>
      </c>
      <c r="D770" s="126" t="s">
        <v>1318</v>
      </c>
      <c r="E770" s="126" t="s">
        <v>1318</v>
      </c>
      <c r="F770" s="126" t="s">
        <v>1318</v>
      </c>
      <c r="G770" s="120" t="s">
        <v>982</v>
      </c>
      <c r="H770" s="220" t="s">
        <v>1366</v>
      </c>
      <c r="I770" s="222">
        <v>20</v>
      </c>
      <c r="J770" s="223">
        <v>15785</v>
      </c>
      <c r="K770" s="144">
        <f t="shared" si="42"/>
        <v>315700</v>
      </c>
      <c r="L770" s="144">
        <f t="shared" si="43"/>
        <v>353584.00000000006</v>
      </c>
    </row>
    <row r="771" spans="1:12" s="62" customFormat="1" ht="75.75" customHeight="1">
      <c r="A771" s="219"/>
      <c r="B771" s="220"/>
      <c r="C771" s="127" t="s">
        <v>252</v>
      </c>
      <c r="D771" s="126" t="s">
        <v>1319</v>
      </c>
      <c r="E771" s="126" t="s">
        <v>1319</v>
      </c>
      <c r="F771" s="126" t="s">
        <v>1320</v>
      </c>
      <c r="G771" s="120" t="s">
        <v>982</v>
      </c>
      <c r="H771" s="220" t="s">
        <v>1184</v>
      </c>
      <c r="I771" s="222">
        <v>25</v>
      </c>
      <c r="J771" s="223">
        <v>31011</v>
      </c>
      <c r="K771" s="144">
        <f t="shared" si="42"/>
        <v>775275</v>
      </c>
      <c r="L771" s="144">
        <f t="shared" si="43"/>
        <v>868308.00000000012</v>
      </c>
    </row>
    <row r="772" spans="1:12" s="62" customFormat="1" ht="75.75" customHeight="1">
      <c r="A772" s="219"/>
      <c r="B772" s="220"/>
      <c r="C772" s="127" t="s">
        <v>252</v>
      </c>
      <c r="D772" s="126" t="s">
        <v>1321</v>
      </c>
      <c r="E772" s="126" t="s">
        <v>1321</v>
      </c>
      <c r="F772" s="126" t="s">
        <v>1322</v>
      </c>
      <c r="G772" s="120" t="s">
        <v>982</v>
      </c>
      <c r="H772" s="220" t="s">
        <v>1198</v>
      </c>
      <c r="I772" s="222">
        <v>30</v>
      </c>
      <c r="J772" s="223">
        <v>1185</v>
      </c>
      <c r="K772" s="144">
        <f t="shared" si="42"/>
        <v>35550</v>
      </c>
      <c r="L772" s="144">
        <f t="shared" si="43"/>
        <v>39816.000000000007</v>
      </c>
    </row>
    <row r="773" spans="1:12" s="62" customFormat="1" ht="75.75" customHeight="1">
      <c r="A773" s="219"/>
      <c r="B773" s="220"/>
      <c r="C773" s="127" t="s">
        <v>252</v>
      </c>
      <c r="D773" s="126" t="s">
        <v>1323</v>
      </c>
      <c r="E773" s="126" t="s">
        <v>1323</v>
      </c>
      <c r="F773" s="126" t="s">
        <v>1324</v>
      </c>
      <c r="G773" s="120" t="s">
        <v>982</v>
      </c>
      <c r="H773" s="220" t="s">
        <v>1109</v>
      </c>
      <c r="I773" s="222">
        <v>3</v>
      </c>
      <c r="J773" s="223">
        <v>1902</v>
      </c>
      <c r="K773" s="144">
        <f t="shared" si="42"/>
        <v>5706</v>
      </c>
      <c r="L773" s="144">
        <f t="shared" si="43"/>
        <v>6390.72</v>
      </c>
    </row>
    <row r="774" spans="1:12" s="62" customFormat="1" ht="75.75" customHeight="1">
      <c r="A774" s="219"/>
      <c r="B774" s="220"/>
      <c r="C774" s="127" t="s">
        <v>252</v>
      </c>
      <c r="D774" s="126" t="s">
        <v>1325</v>
      </c>
      <c r="E774" s="126" t="s">
        <v>1325</v>
      </c>
      <c r="F774" s="126" t="s">
        <v>1326</v>
      </c>
      <c r="G774" s="120" t="s">
        <v>982</v>
      </c>
      <c r="H774" s="220" t="s">
        <v>1184</v>
      </c>
      <c r="I774" s="222">
        <v>1</v>
      </c>
      <c r="J774" s="223">
        <v>32405</v>
      </c>
      <c r="K774" s="144">
        <f t="shared" si="42"/>
        <v>32405</v>
      </c>
      <c r="L774" s="144">
        <f t="shared" si="43"/>
        <v>36293.600000000006</v>
      </c>
    </row>
    <row r="775" spans="1:12" s="62" customFormat="1" ht="75.75" customHeight="1">
      <c r="A775" s="219"/>
      <c r="B775" s="220"/>
      <c r="C775" s="127" t="s">
        <v>252</v>
      </c>
      <c r="D775" s="126" t="s">
        <v>1327</v>
      </c>
      <c r="E775" s="126" t="s">
        <v>1327</v>
      </c>
      <c r="F775" s="126" t="s">
        <v>1328</v>
      </c>
      <c r="G775" s="120" t="s">
        <v>982</v>
      </c>
      <c r="H775" s="220" t="s">
        <v>1110</v>
      </c>
      <c r="I775" s="222">
        <v>3</v>
      </c>
      <c r="J775" s="223">
        <v>10507</v>
      </c>
      <c r="K775" s="144">
        <f t="shared" si="42"/>
        <v>31521</v>
      </c>
      <c r="L775" s="144">
        <f t="shared" si="43"/>
        <v>35303.520000000004</v>
      </c>
    </row>
    <row r="776" spans="1:12" s="62" customFormat="1" ht="75.75" customHeight="1">
      <c r="A776" s="219"/>
      <c r="B776" s="220"/>
      <c r="C776" s="127" t="s">
        <v>252</v>
      </c>
      <c r="D776" s="126" t="s">
        <v>1329</v>
      </c>
      <c r="E776" s="126" t="s">
        <v>1329</v>
      </c>
      <c r="F776" s="126" t="s">
        <v>1330</v>
      </c>
      <c r="G776" s="120" t="s">
        <v>982</v>
      </c>
      <c r="H776" s="220" t="s">
        <v>1109</v>
      </c>
      <c r="I776" s="222">
        <v>6</v>
      </c>
      <c r="J776" s="223">
        <v>1825</v>
      </c>
      <c r="K776" s="144">
        <f t="shared" si="42"/>
        <v>10950</v>
      </c>
      <c r="L776" s="144">
        <f t="shared" si="43"/>
        <v>12264.000000000002</v>
      </c>
    </row>
    <row r="777" spans="1:12" s="62" customFormat="1" ht="75.75" customHeight="1">
      <c r="A777" s="219"/>
      <c r="B777" s="220"/>
      <c r="C777" s="127" t="s">
        <v>252</v>
      </c>
      <c r="D777" s="126" t="s">
        <v>1331</v>
      </c>
      <c r="E777" s="126" t="s">
        <v>1331</v>
      </c>
      <c r="F777" s="126" t="s">
        <v>1331</v>
      </c>
      <c r="G777" s="120" t="s">
        <v>982</v>
      </c>
      <c r="H777" s="220" t="s">
        <v>1109</v>
      </c>
      <c r="I777" s="222">
        <v>20</v>
      </c>
      <c r="J777" s="223">
        <v>2080</v>
      </c>
      <c r="K777" s="144">
        <f t="shared" si="42"/>
        <v>41600</v>
      </c>
      <c r="L777" s="144">
        <f t="shared" si="43"/>
        <v>46592.000000000007</v>
      </c>
    </row>
    <row r="778" spans="1:12" s="62" customFormat="1" ht="75.75" customHeight="1">
      <c r="A778" s="219"/>
      <c r="B778" s="220"/>
      <c r="C778" s="127" t="s">
        <v>252</v>
      </c>
      <c r="D778" s="126" t="s">
        <v>1332</v>
      </c>
      <c r="E778" s="126" t="s">
        <v>1332</v>
      </c>
      <c r="F778" s="126" t="s">
        <v>1333</v>
      </c>
      <c r="G778" s="120" t="s">
        <v>982</v>
      </c>
      <c r="H778" s="220" t="s">
        <v>1109</v>
      </c>
      <c r="I778" s="222">
        <v>5</v>
      </c>
      <c r="J778" s="223">
        <v>3945</v>
      </c>
      <c r="K778" s="144">
        <f t="shared" si="42"/>
        <v>19725</v>
      </c>
      <c r="L778" s="144">
        <f t="shared" si="43"/>
        <v>22092.000000000004</v>
      </c>
    </row>
    <row r="779" spans="1:12" s="62" customFormat="1" ht="75.75" customHeight="1">
      <c r="A779" s="219"/>
      <c r="B779" s="220"/>
      <c r="C779" s="127" t="s">
        <v>252</v>
      </c>
      <c r="D779" s="126" t="s">
        <v>1334</v>
      </c>
      <c r="E779" s="126" t="s">
        <v>1334</v>
      </c>
      <c r="F779" s="126" t="s">
        <v>1333</v>
      </c>
      <c r="G779" s="120" t="s">
        <v>982</v>
      </c>
      <c r="H779" s="220" t="s">
        <v>1109</v>
      </c>
      <c r="I779" s="222">
        <v>10</v>
      </c>
      <c r="J779" s="223">
        <v>2945</v>
      </c>
      <c r="K779" s="144">
        <f t="shared" si="42"/>
        <v>29450</v>
      </c>
      <c r="L779" s="144">
        <f t="shared" si="43"/>
        <v>32984</v>
      </c>
    </row>
    <row r="780" spans="1:12" s="62" customFormat="1" ht="75.75" customHeight="1">
      <c r="A780" s="219"/>
      <c r="B780" s="220"/>
      <c r="C780" s="127" t="s">
        <v>252</v>
      </c>
      <c r="D780" s="126" t="s">
        <v>1335</v>
      </c>
      <c r="E780" s="126" t="s">
        <v>1335</v>
      </c>
      <c r="F780" s="126" t="s">
        <v>1333</v>
      </c>
      <c r="G780" s="120" t="s">
        <v>982</v>
      </c>
      <c r="H780" s="220" t="s">
        <v>1109</v>
      </c>
      <c r="I780" s="222">
        <v>6</v>
      </c>
      <c r="J780" s="223">
        <v>2945</v>
      </c>
      <c r="K780" s="144">
        <f t="shared" si="42"/>
        <v>17670</v>
      </c>
      <c r="L780" s="144">
        <f t="shared" si="43"/>
        <v>19790.400000000001</v>
      </c>
    </row>
    <row r="781" spans="1:12" s="62" customFormat="1" ht="75.75" customHeight="1">
      <c r="A781" s="219"/>
      <c r="B781" s="220"/>
      <c r="C781" s="127" t="s">
        <v>252</v>
      </c>
      <c r="D781" s="126" t="s">
        <v>1336</v>
      </c>
      <c r="E781" s="126" t="s">
        <v>1336</v>
      </c>
      <c r="F781" s="126" t="s">
        <v>1337</v>
      </c>
      <c r="G781" s="120" t="s">
        <v>982</v>
      </c>
      <c r="H781" s="220" t="s">
        <v>1109</v>
      </c>
      <c r="I781" s="222">
        <v>20</v>
      </c>
      <c r="J781" s="223">
        <v>28452</v>
      </c>
      <c r="K781" s="144">
        <f t="shared" si="42"/>
        <v>569040</v>
      </c>
      <c r="L781" s="144">
        <f t="shared" si="43"/>
        <v>637324.80000000005</v>
      </c>
    </row>
    <row r="782" spans="1:12" s="62" customFormat="1" ht="75.75" customHeight="1">
      <c r="A782" s="219"/>
      <c r="B782" s="220"/>
      <c r="C782" s="127" t="s">
        <v>252</v>
      </c>
      <c r="D782" s="126" t="s">
        <v>1338</v>
      </c>
      <c r="E782" s="126" t="s">
        <v>1338</v>
      </c>
      <c r="F782" s="126" t="s">
        <v>1339</v>
      </c>
      <c r="G782" s="120" t="s">
        <v>982</v>
      </c>
      <c r="H782" s="220" t="s">
        <v>1109</v>
      </c>
      <c r="I782" s="222">
        <v>4</v>
      </c>
      <c r="J782" s="223">
        <v>3585</v>
      </c>
      <c r="K782" s="144">
        <f t="shared" si="42"/>
        <v>14340</v>
      </c>
      <c r="L782" s="144">
        <f t="shared" si="43"/>
        <v>16060.800000000001</v>
      </c>
    </row>
    <row r="783" spans="1:12" s="62" customFormat="1" ht="75.75" customHeight="1">
      <c r="A783" s="219"/>
      <c r="B783" s="220"/>
      <c r="C783" s="127" t="s">
        <v>252</v>
      </c>
      <c r="D783" s="126" t="s">
        <v>1340</v>
      </c>
      <c r="E783" s="126" t="s">
        <v>1340</v>
      </c>
      <c r="F783" s="126" t="s">
        <v>1341</v>
      </c>
      <c r="G783" s="120" t="s">
        <v>982</v>
      </c>
      <c r="H783" s="220" t="s">
        <v>1184</v>
      </c>
      <c r="I783" s="222">
        <v>1</v>
      </c>
      <c r="J783" s="223">
        <v>8167</v>
      </c>
      <c r="K783" s="144">
        <f t="shared" si="42"/>
        <v>8167</v>
      </c>
      <c r="L783" s="144">
        <f t="shared" si="43"/>
        <v>9147.0400000000009</v>
      </c>
    </row>
    <row r="784" spans="1:12" s="62" customFormat="1" ht="75.75" customHeight="1">
      <c r="A784" s="219"/>
      <c r="B784" s="220"/>
      <c r="C784" s="127" t="s">
        <v>252</v>
      </c>
      <c r="D784" s="126" t="s">
        <v>1342</v>
      </c>
      <c r="E784" s="126" t="s">
        <v>1342</v>
      </c>
      <c r="F784" s="126" t="s">
        <v>1341</v>
      </c>
      <c r="G784" s="120" t="s">
        <v>982</v>
      </c>
      <c r="H784" s="220" t="s">
        <v>1184</v>
      </c>
      <c r="I784" s="222">
        <v>1</v>
      </c>
      <c r="J784" s="223">
        <v>8167</v>
      </c>
      <c r="K784" s="144">
        <f t="shared" si="42"/>
        <v>8167</v>
      </c>
      <c r="L784" s="144">
        <f t="shared" si="43"/>
        <v>9147.0400000000009</v>
      </c>
    </row>
    <row r="785" spans="1:12" s="62" customFormat="1" ht="75.75" customHeight="1">
      <c r="A785" s="219"/>
      <c r="B785" s="220"/>
      <c r="C785" s="127" t="s">
        <v>252</v>
      </c>
      <c r="D785" s="126" t="s">
        <v>1343</v>
      </c>
      <c r="E785" s="126" t="s">
        <v>1343</v>
      </c>
      <c r="F785" s="126" t="s">
        <v>1341</v>
      </c>
      <c r="G785" s="120" t="s">
        <v>982</v>
      </c>
      <c r="H785" s="220" t="s">
        <v>1184</v>
      </c>
      <c r="I785" s="222">
        <v>1</v>
      </c>
      <c r="J785" s="223">
        <v>8167</v>
      </c>
      <c r="K785" s="144">
        <f t="shared" si="42"/>
        <v>8167</v>
      </c>
      <c r="L785" s="144">
        <f t="shared" si="43"/>
        <v>9147.0400000000009</v>
      </c>
    </row>
    <row r="786" spans="1:12" s="62" customFormat="1" ht="75.75" customHeight="1">
      <c r="A786" s="219"/>
      <c r="B786" s="220"/>
      <c r="C786" s="127" t="s">
        <v>252</v>
      </c>
      <c r="D786" s="126" t="s">
        <v>1344</v>
      </c>
      <c r="E786" s="126" t="s">
        <v>1344</v>
      </c>
      <c r="F786" s="126" t="s">
        <v>1333</v>
      </c>
      <c r="G786" s="120" t="s">
        <v>982</v>
      </c>
      <c r="H786" s="220" t="s">
        <v>1109</v>
      </c>
      <c r="I786" s="222">
        <v>5</v>
      </c>
      <c r="J786" s="223">
        <v>47865</v>
      </c>
      <c r="K786" s="144">
        <f t="shared" si="42"/>
        <v>239325</v>
      </c>
      <c r="L786" s="144">
        <f t="shared" si="43"/>
        <v>268044</v>
      </c>
    </row>
    <row r="787" spans="1:12" s="62" customFormat="1" ht="75.75" customHeight="1">
      <c r="A787" s="219"/>
      <c r="B787" s="220"/>
      <c r="C787" s="127" t="s">
        <v>252</v>
      </c>
      <c r="D787" s="126" t="s">
        <v>1345</v>
      </c>
      <c r="E787" s="126" t="s">
        <v>1345</v>
      </c>
      <c r="F787" s="126" t="s">
        <v>1346</v>
      </c>
      <c r="G787" s="120" t="s">
        <v>982</v>
      </c>
      <c r="H787" s="220" t="s">
        <v>1109</v>
      </c>
      <c r="I787" s="222">
        <v>2</v>
      </c>
      <c r="J787" s="223">
        <v>5565</v>
      </c>
      <c r="K787" s="144">
        <f t="shared" si="42"/>
        <v>11130</v>
      </c>
      <c r="L787" s="144">
        <f t="shared" si="43"/>
        <v>12465.6</v>
      </c>
    </row>
    <row r="788" spans="1:12" s="62" customFormat="1" ht="75.75" customHeight="1">
      <c r="A788" s="219"/>
      <c r="B788" s="220"/>
      <c r="C788" s="127" t="s">
        <v>252</v>
      </c>
      <c r="D788" s="126" t="s">
        <v>1347</v>
      </c>
      <c r="E788" s="126" t="s">
        <v>1347</v>
      </c>
      <c r="F788" s="126" t="s">
        <v>1348</v>
      </c>
      <c r="G788" s="120" t="s">
        <v>982</v>
      </c>
      <c r="H788" s="220" t="s">
        <v>1184</v>
      </c>
      <c r="I788" s="222">
        <v>2</v>
      </c>
      <c r="J788" s="223">
        <v>3500</v>
      </c>
      <c r="K788" s="144">
        <f t="shared" si="42"/>
        <v>7000</v>
      </c>
      <c r="L788" s="144">
        <f t="shared" si="43"/>
        <v>7840.0000000000009</v>
      </c>
    </row>
    <row r="789" spans="1:12" s="62" customFormat="1" ht="75.75" customHeight="1">
      <c r="A789" s="219"/>
      <c r="B789" s="220"/>
      <c r="C789" s="127" t="s">
        <v>252</v>
      </c>
      <c r="D789" s="126" t="s">
        <v>1349</v>
      </c>
      <c r="E789" s="126" t="s">
        <v>1349</v>
      </c>
      <c r="F789" s="126" t="s">
        <v>1350</v>
      </c>
      <c r="G789" s="120" t="s">
        <v>982</v>
      </c>
      <c r="H789" s="220" t="s">
        <v>1184</v>
      </c>
      <c r="I789" s="222">
        <v>3</v>
      </c>
      <c r="J789" s="223">
        <v>3500</v>
      </c>
      <c r="K789" s="144">
        <f t="shared" si="42"/>
        <v>10500</v>
      </c>
      <c r="L789" s="144">
        <f t="shared" si="43"/>
        <v>11760.000000000002</v>
      </c>
    </row>
    <row r="790" spans="1:12" s="62" customFormat="1" ht="75.75" customHeight="1">
      <c r="A790" s="219"/>
      <c r="B790" s="220"/>
      <c r="C790" s="127" t="s">
        <v>252</v>
      </c>
      <c r="D790" s="126" t="s">
        <v>1351</v>
      </c>
      <c r="E790" s="126" t="s">
        <v>1351</v>
      </c>
      <c r="F790" s="126"/>
      <c r="G790" s="120" t="s">
        <v>982</v>
      </c>
      <c r="H790" s="220" t="s">
        <v>1184</v>
      </c>
      <c r="I790" s="222">
        <v>3</v>
      </c>
      <c r="J790" s="223">
        <v>500</v>
      </c>
      <c r="K790" s="144">
        <f t="shared" si="42"/>
        <v>1500</v>
      </c>
      <c r="L790" s="144">
        <f t="shared" si="43"/>
        <v>1680.0000000000002</v>
      </c>
    </row>
    <row r="791" spans="1:12" s="62" customFormat="1" ht="75.75" customHeight="1">
      <c r="A791" s="219"/>
      <c r="B791" s="220"/>
      <c r="C791" s="127" t="s">
        <v>252</v>
      </c>
      <c r="D791" s="126" t="s">
        <v>1352</v>
      </c>
      <c r="E791" s="126" t="s">
        <v>1352</v>
      </c>
      <c r="F791" s="126" t="s">
        <v>1353</v>
      </c>
      <c r="G791" s="120" t="s">
        <v>982</v>
      </c>
      <c r="H791" s="220" t="s">
        <v>1109</v>
      </c>
      <c r="I791" s="222">
        <v>2</v>
      </c>
      <c r="J791" s="223">
        <v>11500</v>
      </c>
      <c r="K791" s="144">
        <f t="shared" si="42"/>
        <v>23000</v>
      </c>
      <c r="L791" s="144">
        <f t="shared" si="43"/>
        <v>25760.000000000004</v>
      </c>
    </row>
    <row r="792" spans="1:12" s="62" customFormat="1" ht="75.75" customHeight="1">
      <c r="A792" s="219"/>
      <c r="B792" s="220"/>
      <c r="C792" s="127" t="s">
        <v>252</v>
      </c>
      <c r="D792" s="126" t="s">
        <v>1354</v>
      </c>
      <c r="E792" s="126" t="s">
        <v>1354</v>
      </c>
      <c r="F792" s="126" t="s">
        <v>1355</v>
      </c>
      <c r="G792" s="120" t="s">
        <v>982</v>
      </c>
      <c r="H792" s="220" t="s">
        <v>1109</v>
      </c>
      <c r="I792" s="222">
        <v>2</v>
      </c>
      <c r="J792" s="223">
        <v>30000</v>
      </c>
      <c r="K792" s="144">
        <f t="shared" si="42"/>
        <v>60000</v>
      </c>
      <c r="L792" s="144">
        <f t="shared" si="43"/>
        <v>67200</v>
      </c>
    </row>
    <row r="793" spans="1:12" s="62" customFormat="1" ht="75.75" customHeight="1">
      <c r="A793" s="219"/>
      <c r="B793" s="220"/>
      <c r="C793" s="127" t="s">
        <v>252</v>
      </c>
      <c r="D793" s="126" t="s">
        <v>1356</v>
      </c>
      <c r="E793" s="126" t="s">
        <v>1356</v>
      </c>
      <c r="F793" s="126" t="s">
        <v>1357</v>
      </c>
      <c r="G793" s="120" t="s">
        <v>982</v>
      </c>
      <c r="H793" s="220" t="s">
        <v>1109</v>
      </c>
      <c r="I793" s="222">
        <v>4</v>
      </c>
      <c r="J793" s="223">
        <v>22300</v>
      </c>
      <c r="K793" s="144">
        <f t="shared" si="42"/>
        <v>89200</v>
      </c>
      <c r="L793" s="144">
        <f t="shared" si="43"/>
        <v>99904.000000000015</v>
      </c>
    </row>
    <row r="794" spans="1:12" s="62" customFormat="1" ht="75.75" customHeight="1">
      <c r="A794" s="219"/>
      <c r="B794" s="220"/>
      <c r="C794" s="127" t="s">
        <v>252</v>
      </c>
      <c r="D794" s="126" t="s">
        <v>1358</v>
      </c>
      <c r="E794" s="126" t="s">
        <v>1358</v>
      </c>
      <c r="F794" s="126" t="s">
        <v>1359</v>
      </c>
      <c r="G794" s="120" t="s">
        <v>982</v>
      </c>
      <c r="H794" s="220" t="s">
        <v>1109</v>
      </c>
      <c r="I794" s="222">
        <v>5</v>
      </c>
      <c r="J794" s="223">
        <v>1500</v>
      </c>
      <c r="K794" s="144">
        <f t="shared" si="42"/>
        <v>7500</v>
      </c>
      <c r="L794" s="144">
        <f t="shared" si="43"/>
        <v>8400</v>
      </c>
    </row>
    <row r="795" spans="1:12" s="62" customFormat="1" ht="75.75" customHeight="1">
      <c r="A795" s="219"/>
      <c r="B795" s="220"/>
      <c r="C795" s="127" t="s">
        <v>252</v>
      </c>
      <c r="D795" s="126" t="s">
        <v>1360</v>
      </c>
      <c r="E795" s="126" t="s">
        <v>1360</v>
      </c>
      <c r="F795" s="126" t="s">
        <v>1361</v>
      </c>
      <c r="G795" s="120" t="s">
        <v>982</v>
      </c>
      <c r="H795" s="220" t="s">
        <v>1109</v>
      </c>
      <c r="I795" s="222">
        <v>10</v>
      </c>
      <c r="J795" s="223">
        <v>4000</v>
      </c>
      <c r="K795" s="144">
        <f t="shared" si="42"/>
        <v>40000</v>
      </c>
      <c r="L795" s="144">
        <f t="shared" si="43"/>
        <v>44800.000000000007</v>
      </c>
    </row>
    <row r="796" spans="1:12" s="62" customFormat="1" ht="75.75" customHeight="1">
      <c r="A796" s="219"/>
      <c r="B796" s="220"/>
      <c r="C796" s="127" t="s">
        <v>252</v>
      </c>
      <c r="D796" s="126" t="s">
        <v>1362</v>
      </c>
      <c r="E796" s="126" t="s">
        <v>1362</v>
      </c>
      <c r="F796" s="126" t="s">
        <v>1363</v>
      </c>
      <c r="G796" s="120" t="s">
        <v>982</v>
      </c>
      <c r="H796" s="220" t="s">
        <v>1109</v>
      </c>
      <c r="I796" s="222">
        <v>10</v>
      </c>
      <c r="J796" s="223">
        <v>2500</v>
      </c>
      <c r="K796" s="144">
        <f t="shared" si="42"/>
        <v>25000</v>
      </c>
      <c r="L796" s="144">
        <f t="shared" si="43"/>
        <v>28000.000000000004</v>
      </c>
    </row>
    <row r="797" spans="1:12" s="62" customFormat="1" ht="75.75" customHeight="1">
      <c r="A797" s="219"/>
      <c r="B797" s="220"/>
      <c r="C797" s="127" t="s">
        <v>252</v>
      </c>
      <c r="D797" s="126" t="s">
        <v>1364</v>
      </c>
      <c r="E797" s="126" t="s">
        <v>1364</v>
      </c>
      <c r="F797" s="126" t="s">
        <v>1365</v>
      </c>
      <c r="G797" s="120" t="s">
        <v>982</v>
      </c>
      <c r="H797" s="220" t="s">
        <v>1109</v>
      </c>
      <c r="I797" s="222">
        <v>10</v>
      </c>
      <c r="J797" s="223">
        <v>5000</v>
      </c>
      <c r="K797" s="144">
        <f t="shared" si="42"/>
        <v>50000</v>
      </c>
      <c r="L797" s="144">
        <f t="shared" si="43"/>
        <v>56000.000000000007</v>
      </c>
    </row>
    <row r="798" spans="1:12" s="62" customFormat="1" ht="75.75" customHeight="1">
      <c r="A798" s="219"/>
      <c r="B798" s="220"/>
      <c r="C798" s="127" t="s">
        <v>252</v>
      </c>
      <c r="D798" s="245" t="s">
        <v>1367</v>
      </c>
      <c r="E798" s="245" t="s">
        <v>1367</v>
      </c>
      <c r="F798" s="245" t="s">
        <v>1367</v>
      </c>
      <c r="G798" s="220"/>
      <c r="H798" s="220" t="s">
        <v>1198</v>
      </c>
      <c r="I798" s="222">
        <v>24</v>
      </c>
      <c r="J798" s="222">
        <v>685</v>
      </c>
      <c r="K798" s="222">
        <f>I798*J798</f>
        <v>16440</v>
      </c>
      <c r="L798" s="223">
        <f>I798*J798</f>
        <v>16440</v>
      </c>
    </row>
    <row r="799" spans="1:12" s="62" customFormat="1" ht="75.75" customHeight="1">
      <c r="A799" s="219"/>
      <c r="B799" s="220"/>
      <c r="C799" s="127" t="s">
        <v>252</v>
      </c>
      <c r="D799" s="245" t="s">
        <v>1368</v>
      </c>
      <c r="E799" s="245" t="s">
        <v>1368</v>
      </c>
      <c r="F799" s="245" t="s">
        <v>1368</v>
      </c>
      <c r="G799" s="220"/>
      <c r="H799" s="220" t="s">
        <v>1198</v>
      </c>
      <c r="I799" s="222">
        <v>30</v>
      </c>
      <c r="J799" s="222">
        <v>551</v>
      </c>
      <c r="K799" s="222">
        <f t="shared" ref="K799:K823" si="44">I799*J799</f>
        <v>16530</v>
      </c>
      <c r="L799" s="223">
        <f t="shared" ref="L799:L823" si="45">I799*J799</f>
        <v>16530</v>
      </c>
    </row>
    <row r="800" spans="1:12" s="62" customFormat="1" ht="75.75" customHeight="1">
      <c r="A800" s="219"/>
      <c r="B800" s="220"/>
      <c r="C800" s="127" t="s">
        <v>252</v>
      </c>
      <c r="D800" s="245" t="s">
        <v>1369</v>
      </c>
      <c r="E800" s="245" t="s">
        <v>1369</v>
      </c>
      <c r="F800" s="245" t="s">
        <v>1369</v>
      </c>
      <c r="G800" s="220"/>
      <c r="H800" s="220" t="s">
        <v>1198</v>
      </c>
      <c r="I800" s="222">
        <v>48</v>
      </c>
      <c r="J800" s="222">
        <v>330</v>
      </c>
      <c r="K800" s="222">
        <f t="shared" si="44"/>
        <v>15840</v>
      </c>
      <c r="L800" s="223">
        <f t="shared" si="45"/>
        <v>15840</v>
      </c>
    </row>
    <row r="801" spans="1:12" s="62" customFormat="1" ht="75.75" customHeight="1">
      <c r="A801" s="219"/>
      <c r="B801" s="220"/>
      <c r="C801" s="127" t="s">
        <v>252</v>
      </c>
      <c r="D801" s="245" t="s">
        <v>1370</v>
      </c>
      <c r="E801" s="245" t="s">
        <v>1370</v>
      </c>
      <c r="F801" s="245" t="s">
        <v>1370</v>
      </c>
      <c r="G801" s="220"/>
      <c r="H801" s="220" t="s">
        <v>1198</v>
      </c>
      <c r="I801" s="222">
        <v>48</v>
      </c>
      <c r="J801" s="222">
        <v>710</v>
      </c>
      <c r="K801" s="222">
        <f t="shared" si="44"/>
        <v>34080</v>
      </c>
      <c r="L801" s="223">
        <f t="shared" si="45"/>
        <v>34080</v>
      </c>
    </row>
    <row r="802" spans="1:12" s="62" customFormat="1" ht="75.75" customHeight="1">
      <c r="A802" s="219"/>
      <c r="B802" s="220"/>
      <c r="C802" s="127" t="s">
        <v>252</v>
      </c>
      <c r="D802" s="245" t="s">
        <v>1371</v>
      </c>
      <c r="E802" s="245" t="s">
        <v>1371</v>
      </c>
      <c r="F802" s="245" t="s">
        <v>1371</v>
      </c>
      <c r="G802" s="220"/>
      <c r="H802" s="220" t="s">
        <v>1198</v>
      </c>
      <c r="I802" s="222">
        <v>48</v>
      </c>
      <c r="J802" s="222">
        <v>370</v>
      </c>
      <c r="K802" s="222">
        <f t="shared" si="44"/>
        <v>17760</v>
      </c>
      <c r="L802" s="223">
        <f t="shared" si="45"/>
        <v>17760</v>
      </c>
    </row>
    <row r="803" spans="1:12" s="62" customFormat="1" ht="75.75" customHeight="1">
      <c r="A803" s="219"/>
      <c r="B803" s="220"/>
      <c r="C803" s="127" t="s">
        <v>252</v>
      </c>
      <c r="D803" s="245" t="s">
        <v>1372</v>
      </c>
      <c r="E803" s="245" t="s">
        <v>1372</v>
      </c>
      <c r="F803" s="245" t="s">
        <v>1372</v>
      </c>
      <c r="G803" s="220"/>
      <c r="H803" s="220" t="s">
        <v>1198</v>
      </c>
      <c r="I803" s="222">
        <v>48</v>
      </c>
      <c r="J803" s="222">
        <v>660</v>
      </c>
      <c r="K803" s="222">
        <f t="shared" si="44"/>
        <v>31680</v>
      </c>
      <c r="L803" s="223">
        <f t="shared" si="45"/>
        <v>31680</v>
      </c>
    </row>
    <row r="804" spans="1:12" s="62" customFormat="1" ht="75.75" customHeight="1">
      <c r="A804" s="219"/>
      <c r="B804" s="220"/>
      <c r="C804" s="127" t="s">
        <v>252</v>
      </c>
      <c r="D804" s="245" t="s">
        <v>1373</v>
      </c>
      <c r="E804" s="245" t="s">
        <v>1373</v>
      </c>
      <c r="F804" s="245" t="s">
        <v>1373</v>
      </c>
      <c r="G804" s="220"/>
      <c r="H804" s="220" t="s">
        <v>1198</v>
      </c>
      <c r="I804" s="222">
        <v>48</v>
      </c>
      <c r="J804" s="222">
        <v>380</v>
      </c>
      <c r="K804" s="222">
        <f t="shared" si="44"/>
        <v>18240</v>
      </c>
      <c r="L804" s="223">
        <f t="shared" si="45"/>
        <v>18240</v>
      </c>
    </row>
    <row r="805" spans="1:12" s="62" customFormat="1" ht="75.75" customHeight="1">
      <c r="A805" s="219"/>
      <c r="B805" s="220"/>
      <c r="C805" s="127" t="s">
        <v>252</v>
      </c>
      <c r="D805" s="245" t="s">
        <v>1374</v>
      </c>
      <c r="E805" s="245" t="s">
        <v>1374</v>
      </c>
      <c r="F805" s="245" t="s">
        <v>1374</v>
      </c>
      <c r="G805" s="220"/>
      <c r="H805" s="220" t="s">
        <v>1198</v>
      </c>
      <c r="I805" s="222">
        <v>48</v>
      </c>
      <c r="J805" s="222">
        <v>670</v>
      </c>
      <c r="K805" s="222">
        <f t="shared" si="44"/>
        <v>32160</v>
      </c>
      <c r="L805" s="223">
        <f t="shared" si="45"/>
        <v>32160</v>
      </c>
    </row>
    <row r="806" spans="1:12" s="62" customFormat="1" ht="75.75" customHeight="1">
      <c r="A806" s="219"/>
      <c r="B806" s="220"/>
      <c r="C806" s="127" t="s">
        <v>252</v>
      </c>
      <c r="D806" s="245" t="s">
        <v>1375</v>
      </c>
      <c r="E806" s="245" t="s">
        <v>1375</v>
      </c>
      <c r="F806" s="245" t="s">
        <v>1375</v>
      </c>
      <c r="G806" s="220"/>
      <c r="H806" s="220" t="s">
        <v>1198</v>
      </c>
      <c r="I806" s="222">
        <v>48</v>
      </c>
      <c r="J806" s="222">
        <v>335</v>
      </c>
      <c r="K806" s="222">
        <f t="shared" si="44"/>
        <v>16080</v>
      </c>
      <c r="L806" s="223">
        <f t="shared" si="45"/>
        <v>16080</v>
      </c>
    </row>
    <row r="807" spans="1:12" s="62" customFormat="1" ht="75.75" customHeight="1">
      <c r="A807" s="219"/>
      <c r="B807" s="220"/>
      <c r="C807" s="127" t="s">
        <v>252</v>
      </c>
      <c r="D807" s="245" t="s">
        <v>1376</v>
      </c>
      <c r="E807" s="245" t="s">
        <v>1376</v>
      </c>
      <c r="F807" s="245" t="s">
        <v>1376</v>
      </c>
      <c r="G807" s="220"/>
      <c r="H807" s="220" t="s">
        <v>1198</v>
      </c>
      <c r="I807" s="222">
        <v>552</v>
      </c>
      <c r="J807" s="222">
        <v>410</v>
      </c>
      <c r="K807" s="222">
        <f t="shared" si="44"/>
        <v>226320</v>
      </c>
      <c r="L807" s="223">
        <f t="shared" si="45"/>
        <v>226320</v>
      </c>
    </row>
    <row r="808" spans="1:12" s="62" customFormat="1" ht="75.75" customHeight="1">
      <c r="A808" s="219"/>
      <c r="B808" s="220"/>
      <c r="C808" s="127" t="s">
        <v>252</v>
      </c>
      <c r="D808" s="245" t="s">
        <v>1377</v>
      </c>
      <c r="E808" s="245" t="s">
        <v>1377</v>
      </c>
      <c r="F808" s="245" t="s">
        <v>1377</v>
      </c>
      <c r="G808" s="220"/>
      <c r="H808" s="220" t="s">
        <v>1198</v>
      </c>
      <c r="I808" s="222">
        <v>24</v>
      </c>
      <c r="J808" s="222">
        <v>1200</v>
      </c>
      <c r="K808" s="222">
        <f t="shared" si="44"/>
        <v>28800</v>
      </c>
      <c r="L808" s="223">
        <f t="shared" si="45"/>
        <v>28800</v>
      </c>
    </row>
    <row r="809" spans="1:12" s="62" customFormat="1" ht="75.75" customHeight="1">
      <c r="A809" s="219"/>
      <c r="B809" s="220"/>
      <c r="C809" s="127" t="s">
        <v>252</v>
      </c>
      <c r="D809" s="245" t="s">
        <v>1378</v>
      </c>
      <c r="E809" s="245" t="s">
        <v>1378</v>
      </c>
      <c r="F809" s="245" t="s">
        <v>1378</v>
      </c>
      <c r="G809" s="220"/>
      <c r="H809" s="220" t="s">
        <v>1198</v>
      </c>
      <c r="I809" s="222">
        <v>540</v>
      </c>
      <c r="J809" s="222">
        <v>515</v>
      </c>
      <c r="K809" s="222">
        <f t="shared" si="44"/>
        <v>278100</v>
      </c>
      <c r="L809" s="223">
        <f t="shared" si="45"/>
        <v>278100</v>
      </c>
    </row>
    <row r="810" spans="1:12" s="62" customFormat="1" ht="75.75" customHeight="1">
      <c r="A810" s="219"/>
      <c r="B810" s="220"/>
      <c r="C810" s="127" t="s">
        <v>252</v>
      </c>
      <c r="D810" s="246" t="s">
        <v>1379</v>
      </c>
      <c r="E810" s="246" t="s">
        <v>1379</v>
      </c>
      <c r="F810" s="246" t="s">
        <v>1379</v>
      </c>
      <c r="G810" s="220"/>
      <c r="H810" s="220" t="s">
        <v>1198</v>
      </c>
      <c r="I810" s="222">
        <v>288</v>
      </c>
      <c r="J810" s="222">
        <v>1700</v>
      </c>
      <c r="K810" s="222">
        <f t="shared" si="44"/>
        <v>489600</v>
      </c>
      <c r="L810" s="223">
        <f t="shared" si="45"/>
        <v>489600</v>
      </c>
    </row>
    <row r="811" spans="1:12" s="62" customFormat="1" ht="75.75" customHeight="1">
      <c r="A811" s="219"/>
      <c r="B811" s="220"/>
      <c r="C811" s="127" t="s">
        <v>252</v>
      </c>
      <c r="D811" s="245" t="s">
        <v>1380</v>
      </c>
      <c r="E811" s="245" t="s">
        <v>1380</v>
      </c>
      <c r="F811" s="245" t="s">
        <v>1380</v>
      </c>
      <c r="G811" s="220"/>
      <c r="H811" s="220" t="s">
        <v>1198</v>
      </c>
      <c r="I811" s="222">
        <v>288</v>
      </c>
      <c r="J811" s="222">
        <v>610</v>
      </c>
      <c r="K811" s="222">
        <f t="shared" si="44"/>
        <v>175680</v>
      </c>
      <c r="L811" s="223">
        <f t="shared" si="45"/>
        <v>175680</v>
      </c>
    </row>
    <row r="812" spans="1:12" s="62" customFormat="1" ht="75.75" customHeight="1">
      <c r="A812" s="219"/>
      <c r="B812" s="220"/>
      <c r="C812" s="127" t="s">
        <v>252</v>
      </c>
      <c r="D812" s="246" t="s">
        <v>1381</v>
      </c>
      <c r="E812" s="246" t="s">
        <v>1381</v>
      </c>
      <c r="F812" s="246" t="s">
        <v>1381</v>
      </c>
      <c r="G812" s="220"/>
      <c r="H812" s="220" t="s">
        <v>1198</v>
      </c>
      <c r="I812" s="222">
        <v>12</v>
      </c>
      <c r="J812" s="222">
        <v>400</v>
      </c>
      <c r="K812" s="222">
        <f t="shared" si="44"/>
        <v>4800</v>
      </c>
      <c r="L812" s="223">
        <f t="shared" si="45"/>
        <v>4800</v>
      </c>
    </row>
    <row r="813" spans="1:12" s="62" customFormat="1" ht="75.75" customHeight="1">
      <c r="A813" s="219"/>
      <c r="B813" s="220"/>
      <c r="C813" s="127" t="s">
        <v>252</v>
      </c>
      <c r="D813" s="246" t="s">
        <v>1382</v>
      </c>
      <c r="E813" s="246" t="s">
        <v>1382</v>
      </c>
      <c r="F813" s="246" t="s">
        <v>1382</v>
      </c>
      <c r="G813" s="220"/>
      <c r="H813" s="220" t="s">
        <v>1198</v>
      </c>
      <c r="I813" s="222">
        <v>12</v>
      </c>
      <c r="J813" s="222">
        <v>610</v>
      </c>
      <c r="K813" s="222">
        <f t="shared" si="44"/>
        <v>7320</v>
      </c>
      <c r="L813" s="223">
        <f t="shared" si="45"/>
        <v>7320</v>
      </c>
    </row>
    <row r="814" spans="1:12" s="62" customFormat="1" ht="75.75" customHeight="1">
      <c r="A814" s="219"/>
      <c r="B814" s="220"/>
      <c r="C814" s="127" t="s">
        <v>252</v>
      </c>
      <c r="D814" s="245" t="s">
        <v>1383</v>
      </c>
      <c r="E814" s="245" t="s">
        <v>1383</v>
      </c>
      <c r="F814" s="245" t="s">
        <v>1383</v>
      </c>
      <c r="G814" s="220"/>
      <c r="H814" s="220" t="s">
        <v>1198</v>
      </c>
      <c r="I814" s="222">
        <v>12</v>
      </c>
      <c r="J814" s="222">
        <v>330</v>
      </c>
      <c r="K814" s="222">
        <f t="shared" si="44"/>
        <v>3960</v>
      </c>
      <c r="L814" s="223">
        <f t="shared" si="45"/>
        <v>3960</v>
      </c>
    </row>
    <row r="815" spans="1:12" s="62" customFormat="1" ht="75.75" customHeight="1">
      <c r="A815" s="219"/>
      <c r="B815" s="220"/>
      <c r="C815" s="127" t="s">
        <v>252</v>
      </c>
      <c r="D815" s="246" t="s">
        <v>1384</v>
      </c>
      <c r="E815" s="246" t="s">
        <v>1384</v>
      </c>
      <c r="F815" s="246" t="s">
        <v>1384</v>
      </c>
      <c r="G815" s="220"/>
      <c r="H815" s="220" t="s">
        <v>1198</v>
      </c>
      <c r="I815" s="222">
        <v>20</v>
      </c>
      <c r="J815" s="222">
        <v>350</v>
      </c>
      <c r="K815" s="222">
        <f t="shared" si="44"/>
        <v>7000</v>
      </c>
      <c r="L815" s="223">
        <f t="shared" si="45"/>
        <v>7000</v>
      </c>
    </row>
    <row r="816" spans="1:12" s="62" customFormat="1" ht="75.75" customHeight="1">
      <c r="A816" s="219"/>
      <c r="B816" s="220"/>
      <c r="C816" s="127" t="s">
        <v>252</v>
      </c>
      <c r="D816" s="245" t="s">
        <v>1385</v>
      </c>
      <c r="E816" s="245" t="s">
        <v>1385</v>
      </c>
      <c r="F816" s="245" t="s">
        <v>1385</v>
      </c>
      <c r="G816" s="220"/>
      <c r="H816" s="220" t="s">
        <v>1198</v>
      </c>
      <c r="I816" s="222">
        <v>72</v>
      </c>
      <c r="J816" s="222">
        <v>1200</v>
      </c>
      <c r="K816" s="222">
        <f t="shared" si="44"/>
        <v>86400</v>
      </c>
      <c r="L816" s="223">
        <f t="shared" si="45"/>
        <v>86400</v>
      </c>
    </row>
    <row r="817" spans="1:12" s="62" customFormat="1" ht="75.75" customHeight="1">
      <c r="A817" s="219"/>
      <c r="B817" s="220"/>
      <c r="C817" s="127" t="s">
        <v>252</v>
      </c>
      <c r="D817" s="246" t="s">
        <v>1386</v>
      </c>
      <c r="E817" s="246" t="s">
        <v>1386</v>
      </c>
      <c r="F817" s="246" t="s">
        <v>1386</v>
      </c>
      <c r="G817" s="220"/>
      <c r="H817" s="220" t="s">
        <v>1198</v>
      </c>
      <c r="I817" s="222">
        <v>24</v>
      </c>
      <c r="J817" s="222">
        <v>490</v>
      </c>
      <c r="K817" s="222">
        <f t="shared" si="44"/>
        <v>11760</v>
      </c>
      <c r="L817" s="223">
        <f t="shared" si="45"/>
        <v>11760</v>
      </c>
    </row>
    <row r="818" spans="1:12" s="62" customFormat="1" ht="75.75" customHeight="1">
      <c r="A818" s="219"/>
      <c r="B818" s="220"/>
      <c r="C818" s="127" t="s">
        <v>252</v>
      </c>
      <c r="D818" s="247" t="s">
        <v>1387</v>
      </c>
      <c r="E818" s="247" t="s">
        <v>1387</v>
      </c>
      <c r="F818" s="247" t="s">
        <v>1387</v>
      </c>
      <c r="G818" s="220"/>
      <c r="H818" s="220" t="s">
        <v>1198</v>
      </c>
      <c r="I818" s="222">
        <v>96</v>
      </c>
      <c r="J818" s="222">
        <v>295</v>
      </c>
      <c r="K818" s="222">
        <f t="shared" si="44"/>
        <v>28320</v>
      </c>
      <c r="L818" s="223">
        <f t="shared" si="45"/>
        <v>28320</v>
      </c>
    </row>
    <row r="819" spans="1:12" s="62" customFormat="1" ht="75.75" customHeight="1">
      <c r="A819" s="219"/>
      <c r="B819" s="220"/>
      <c r="C819" s="127" t="s">
        <v>252</v>
      </c>
      <c r="D819" s="247" t="s">
        <v>1388</v>
      </c>
      <c r="E819" s="247" t="s">
        <v>1388</v>
      </c>
      <c r="F819" s="247" t="s">
        <v>1388</v>
      </c>
      <c r="G819" s="220"/>
      <c r="H819" s="220" t="s">
        <v>1198</v>
      </c>
      <c r="I819" s="222">
        <v>96</v>
      </c>
      <c r="J819" s="222">
        <v>365</v>
      </c>
      <c r="K819" s="222">
        <f t="shared" si="44"/>
        <v>35040</v>
      </c>
      <c r="L819" s="223">
        <f t="shared" si="45"/>
        <v>35040</v>
      </c>
    </row>
    <row r="820" spans="1:12" s="62" customFormat="1" ht="75.75" customHeight="1">
      <c r="A820" s="219"/>
      <c r="B820" s="220"/>
      <c r="C820" s="127" t="s">
        <v>252</v>
      </c>
      <c r="D820" s="247" t="s">
        <v>1389</v>
      </c>
      <c r="E820" s="247" t="s">
        <v>1389</v>
      </c>
      <c r="F820" s="247" t="s">
        <v>1389</v>
      </c>
      <c r="G820" s="220"/>
      <c r="H820" s="220" t="s">
        <v>1198</v>
      </c>
      <c r="I820" s="222">
        <v>48</v>
      </c>
      <c r="J820" s="222">
        <v>860</v>
      </c>
      <c r="K820" s="222">
        <f t="shared" si="44"/>
        <v>41280</v>
      </c>
      <c r="L820" s="223">
        <f t="shared" si="45"/>
        <v>41280</v>
      </c>
    </row>
    <row r="821" spans="1:12" s="62" customFormat="1" ht="75.75" customHeight="1">
      <c r="A821" s="219"/>
      <c r="B821" s="220"/>
      <c r="C821" s="127" t="s">
        <v>252</v>
      </c>
      <c r="D821" s="248" t="s">
        <v>1390</v>
      </c>
      <c r="E821" s="248" t="s">
        <v>1390</v>
      </c>
      <c r="F821" s="248" t="s">
        <v>1390</v>
      </c>
      <c r="G821" s="220"/>
      <c r="H821" s="220" t="s">
        <v>1198</v>
      </c>
      <c r="I821" s="222">
        <v>12</v>
      </c>
      <c r="J821" s="222">
        <v>400</v>
      </c>
      <c r="K821" s="222">
        <f t="shared" si="44"/>
        <v>4800</v>
      </c>
      <c r="L821" s="223">
        <f t="shared" si="45"/>
        <v>4800</v>
      </c>
    </row>
    <row r="822" spans="1:12" s="62" customFormat="1" ht="75.75" customHeight="1">
      <c r="A822" s="219"/>
      <c r="B822" s="220"/>
      <c r="C822" s="127" t="s">
        <v>252</v>
      </c>
      <c r="D822" s="249" t="s">
        <v>1391</v>
      </c>
      <c r="E822" s="249" t="s">
        <v>1391</v>
      </c>
      <c r="F822" s="249" t="s">
        <v>1391</v>
      </c>
      <c r="G822" s="220"/>
      <c r="H822" s="220" t="s">
        <v>1198</v>
      </c>
      <c r="I822" s="222">
        <v>60</v>
      </c>
      <c r="J822" s="222">
        <v>1000</v>
      </c>
      <c r="K822" s="222">
        <f t="shared" si="44"/>
        <v>60000</v>
      </c>
      <c r="L822" s="223">
        <f t="shared" si="45"/>
        <v>60000</v>
      </c>
    </row>
    <row r="823" spans="1:12" s="62" customFormat="1" ht="75.75" customHeight="1">
      <c r="A823" s="219"/>
      <c r="B823" s="220"/>
      <c r="C823" s="127" t="s">
        <v>252</v>
      </c>
      <c r="D823" s="250" t="s">
        <v>1392</v>
      </c>
      <c r="E823" s="250" t="s">
        <v>1392</v>
      </c>
      <c r="F823" s="250" t="s">
        <v>1392</v>
      </c>
      <c r="G823" s="220"/>
      <c r="H823" s="220" t="s">
        <v>1198</v>
      </c>
      <c r="I823" s="222">
        <v>60</v>
      </c>
      <c r="J823" s="222">
        <v>380</v>
      </c>
      <c r="K823" s="222">
        <f t="shared" si="44"/>
        <v>22800</v>
      </c>
      <c r="L823" s="223">
        <f t="shared" si="45"/>
        <v>22800</v>
      </c>
    </row>
    <row r="824" spans="1:12" s="62" customFormat="1" ht="75.75" customHeight="1">
      <c r="A824" s="219"/>
      <c r="B824" s="220"/>
      <c r="C824" s="127" t="s">
        <v>252</v>
      </c>
      <c r="D824" s="251" t="s">
        <v>1393</v>
      </c>
      <c r="E824" s="251" t="s">
        <v>1393</v>
      </c>
      <c r="F824" s="251" t="s">
        <v>1409</v>
      </c>
      <c r="G824" s="220"/>
      <c r="H824" s="220" t="s">
        <v>1184</v>
      </c>
      <c r="I824" s="222">
        <v>400</v>
      </c>
      <c r="J824" s="222">
        <v>3760</v>
      </c>
      <c r="K824" s="222">
        <f>I824*J824</f>
        <v>1504000</v>
      </c>
      <c r="L824" s="223">
        <f>I824*J824</f>
        <v>1504000</v>
      </c>
    </row>
    <row r="825" spans="1:12" s="62" customFormat="1" ht="75.75" customHeight="1">
      <c r="A825" s="219"/>
      <c r="B825" s="220"/>
      <c r="C825" s="127" t="s">
        <v>252</v>
      </c>
      <c r="D825" s="252" t="s">
        <v>1394</v>
      </c>
      <c r="E825" s="252" t="s">
        <v>1394</v>
      </c>
      <c r="F825" s="251" t="s">
        <v>1410</v>
      </c>
      <c r="G825" s="220"/>
      <c r="H825" s="220" t="s">
        <v>1184</v>
      </c>
      <c r="I825" s="222">
        <v>200</v>
      </c>
      <c r="J825" s="222">
        <v>2200</v>
      </c>
      <c r="K825" s="222">
        <f t="shared" ref="K825:K888" si="46">I825*J825</f>
        <v>440000</v>
      </c>
      <c r="L825" s="223">
        <f t="shared" ref="L825:L888" si="47">I825*J825</f>
        <v>440000</v>
      </c>
    </row>
    <row r="826" spans="1:12" s="62" customFormat="1" ht="75.75" customHeight="1">
      <c r="A826" s="219"/>
      <c r="B826" s="220"/>
      <c r="C826" s="127" t="s">
        <v>252</v>
      </c>
      <c r="D826" s="252" t="s">
        <v>1395</v>
      </c>
      <c r="E826" s="252" t="s">
        <v>1395</v>
      </c>
      <c r="F826" s="251" t="s">
        <v>1410</v>
      </c>
      <c r="G826" s="220"/>
      <c r="H826" s="220" t="s">
        <v>1184</v>
      </c>
      <c r="I826" s="222">
        <v>200</v>
      </c>
      <c r="J826" s="222">
        <v>2200</v>
      </c>
      <c r="K826" s="222">
        <f t="shared" si="46"/>
        <v>440000</v>
      </c>
      <c r="L826" s="223">
        <f t="shared" si="47"/>
        <v>440000</v>
      </c>
    </row>
    <row r="827" spans="1:12" s="62" customFormat="1" ht="75.75" customHeight="1">
      <c r="A827" s="219"/>
      <c r="B827" s="220"/>
      <c r="C827" s="127" t="s">
        <v>252</v>
      </c>
      <c r="D827" s="252" t="s">
        <v>1396</v>
      </c>
      <c r="E827" s="252" t="s">
        <v>1396</v>
      </c>
      <c r="F827" s="251" t="s">
        <v>1410</v>
      </c>
      <c r="G827" s="220"/>
      <c r="H827" s="220" t="s">
        <v>1184</v>
      </c>
      <c r="I827" s="222">
        <v>100</v>
      </c>
      <c r="J827" s="222">
        <v>2800</v>
      </c>
      <c r="K827" s="222">
        <f t="shared" si="46"/>
        <v>280000</v>
      </c>
      <c r="L827" s="223">
        <f t="shared" si="47"/>
        <v>280000</v>
      </c>
    </row>
    <row r="828" spans="1:12" s="62" customFormat="1" ht="75.75" customHeight="1">
      <c r="A828" s="219"/>
      <c r="B828" s="220"/>
      <c r="C828" s="127" t="s">
        <v>252</v>
      </c>
      <c r="D828" s="251" t="s">
        <v>1397</v>
      </c>
      <c r="E828" s="251" t="s">
        <v>1397</v>
      </c>
      <c r="F828" s="251" t="s">
        <v>1411</v>
      </c>
      <c r="G828" s="220"/>
      <c r="H828" s="220" t="s">
        <v>1184</v>
      </c>
      <c r="I828" s="222">
        <v>1</v>
      </c>
      <c r="J828" s="222">
        <v>300</v>
      </c>
      <c r="K828" s="222">
        <f t="shared" si="46"/>
        <v>300</v>
      </c>
      <c r="L828" s="223">
        <f t="shared" si="47"/>
        <v>300</v>
      </c>
    </row>
    <row r="829" spans="1:12" s="62" customFormat="1" ht="75.75" customHeight="1">
      <c r="A829" s="219"/>
      <c r="B829" s="220"/>
      <c r="C829" s="127" t="s">
        <v>252</v>
      </c>
      <c r="D829" s="252" t="s">
        <v>1398</v>
      </c>
      <c r="E829" s="252" t="s">
        <v>1398</v>
      </c>
      <c r="F829" s="252" t="s">
        <v>1412</v>
      </c>
      <c r="G829" s="220"/>
      <c r="H829" s="220" t="s">
        <v>1184</v>
      </c>
      <c r="I829" s="222">
        <v>200</v>
      </c>
      <c r="J829" s="222">
        <v>3000</v>
      </c>
      <c r="K829" s="222">
        <f t="shared" si="46"/>
        <v>600000</v>
      </c>
      <c r="L829" s="223">
        <f t="shared" si="47"/>
        <v>600000</v>
      </c>
    </row>
    <row r="830" spans="1:12" s="62" customFormat="1" ht="75.75" customHeight="1">
      <c r="A830" s="219"/>
      <c r="B830" s="220"/>
      <c r="C830" s="127" t="s">
        <v>252</v>
      </c>
      <c r="D830" s="253" t="s">
        <v>1399</v>
      </c>
      <c r="E830" s="253" t="s">
        <v>1399</v>
      </c>
      <c r="F830" s="252" t="s">
        <v>1413</v>
      </c>
      <c r="G830" s="220"/>
      <c r="H830" s="220" t="s">
        <v>1184</v>
      </c>
      <c r="I830" s="222">
        <v>48</v>
      </c>
      <c r="J830" s="222">
        <v>3200</v>
      </c>
      <c r="K830" s="222">
        <f t="shared" si="46"/>
        <v>153600</v>
      </c>
      <c r="L830" s="223">
        <f t="shared" si="47"/>
        <v>153600</v>
      </c>
    </row>
    <row r="831" spans="1:12" s="62" customFormat="1" ht="75.75" customHeight="1">
      <c r="A831" s="219"/>
      <c r="B831" s="220"/>
      <c r="C831" s="127" t="s">
        <v>252</v>
      </c>
      <c r="D831" s="253" t="s">
        <v>1400</v>
      </c>
      <c r="E831" s="253" t="s">
        <v>1400</v>
      </c>
      <c r="F831" s="252" t="s">
        <v>1414</v>
      </c>
      <c r="G831" s="220"/>
      <c r="H831" s="220" t="s">
        <v>1184</v>
      </c>
      <c r="I831" s="222">
        <v>72</v>
      </c>
      <c r="J831" s="222">
        <v>500</v>
      </c>
      <c r="K831" s="222">
        <f t="shared" si="46"/>
        <v>36000</v>
      </c>
      <c r="L831" s="223">
        <f t="shared" si="47"/>
        <v>36000</v>
      </c>
    </row>
    <row r="832" spans="1:12" s="62" customFormat="1" ht="75.75" customHeight="1">
      <c r="A832" s="219"/>
      <c r="B832" s="220"/>
      <c r="C832" s="127" t="s">
        <v>252</v>
      </c>
      <c r="D832" s="253" t="s">
        <v>1401</v>
      </c>
      <c r="E832" s="253" t="s">
        <v>1401</v>
      </c>
      <c r="F832" s="254" t="s">
        <v>1415</v>
      </c>
      <c r="G832" s="220"/>
      <c r="H832" s="220" t="s">
        <v>1184</v>
      </c>
      <c r="I832" s="222">
        <v>48</v>
      </c>
      <c r="J832" s="222">
        <v>2200</v>
      </c>
      <c r="K832" s="222">
        <f t="shared" si="46"/>
        <v>105600</v>
      </c>
      <c r="L832" s="223">
        <f t="shared" si="47"/>
        <v>105600</v>
      </c>
    </row>
    <row r="833" spans="1:12" s="62" customFormat="1" ht="75.75" customHeight="1">
      <c r="A833" s="219"/>
      <c r="B833" s="220"/>
      <c r="C833" s="127" t="s">
        <v>252</v>
      </c>
      <c r="D833" s="253" t="s">
        <v>1402</v>
      </c>
      <c r="E833" s="253" t="s">
        <v>1402</v>
      </c>
      <c r="F833" s="252" t="s">
        <v>1416</v>
      </c>
      <c r="G833" s="220"/>
      <c r="H833" s="220" t="s">
        <v>1184</v>
      </c>
      <c r="I833" s="222">
        <v>24</v>
      </c>
      <c r="J833" s="222">
        <v>100</v>
      </c>
      <c r="K833" s="222">
        <f t="shared" si="46"/>
        <v>2400</v>
      </c>
      <c r="L833" s="223">
        <f t="shared" si="47"/>
        <v>2400</v>
      </c>
    </row>
    <row r="834" spans="1:12" s="62" customFormat="1" ht="75.75" customHeight="1">
      <c r="A834" s="219"/>
      <c r="B834" s="220"/>
      <c r="C834" s="127" t="s">
        <v>252</v>
      </c>
      <c r="D834" s="254" t="s">
        <v>1403</v>
      </c>
      <c r="E834" s="254" t="s">
        <v>1403</v>
      </c>
      <c r="F834" s="255" t="s">
        <v>1417</v>
      </c>
      <c r="G834" s="220"/>
      <c r="H834" s="220" t="s">
        <v>1184</v>
      </c>
      <c r="I834" s="222">
        <v>100</v>
      </c>
      <c r="J834" s="222">
        <v>240</v>
      </c>
      <c r="K834" s="222">
        <f t="shared" si="46"/>
        <v>24000</v>
      </c>
      <c r="L834" s="223">
        <f t="shared" si="47"/>
        <v>24000</v>
      </c>
    </row>
    <row r="835" spans="1:12" s="62" customFormat="1" ht="75.75" customHeight="1">
      <c r="A835" s="219"/>
      <c r="B835" s="220"/>
      <c r="C835" s="127" t="s">
        <v>252</v>
      </c>
      <c r="D835" s="254" t="s">
        <v>1404</v>
      </c>
      <c r="E835" s="254" t="s">
        <v>1404</v>
      </c>
      <c r="F835" s="252" t="s">
        <v>1418</v>
      </c>
      <c r="G835" s="220"/>
      <c r="H835" s="220" t="s">
        <v>1184</v>
      </c>
      <c r="I835" s="222">
        <v>100</v>
      </c>
      <c r="J835" s="222">
        <v>600</v>
      </c>
      <c r="K835" s="222">
        <f t="shared" si="46"/>
        <v>60000</v>
      </c>
      <c r="L835" s="223">
        <f t="shared" si="47"/>
        <v>60000</v>
      </c>
    </row>
    <row r="836" spans="1:12" s="62" customFormat="1" ht="75.75" customHeight="1">
      <c r="A836" s="219"/>
      <c r="B836" s="220"/>
      <c r="C836" s="127" t="s">
        <v>252</v>
      </c>
      <c r="D836" s="256" t="s">
        <v>1405</v>
      </c>
      <c r="E836" s="256" t="s">
        <v>1405</v>
      </c>
      <c r="F836" s="252" t="s">
        <v>1419</v>
      </c>
      <c r="G836" s="220"/>
      <c r="H836" s="220" t="s">
        <v>1184</v>
      </c>
      <c r="I836" s="222">
        <v>100</v>
      </c>
      <c r="J836" s="222">
        <v>1700</v>
      </c>
      <c r="K836" s="222">
        <f t="shared" si="46"/>
        <v>170000</v>
      </c>
      <c r="L836" s="223">
        <f t="shared" si="47"/>
        <v>170000</v>
      </c>
    </row>
    <row r="837" spans="1:12" s="62" customFormat="1" ht="75.75" customHeight="1">
      <c r="A837" s="219"/>
      <c r="B837" s="220"/>
      <c r="C837" s="127" t="s">
        <v>252</v>
      </c>
      <c r="D837" s="256" t="s">
        <v>1406</v>
      </c>
      <c r="E837" s="256" t="s">
        <v>1406</v>
      </c>
      <c r="F837" s="252" t="s">
        <v>1420</v>
      </c>
      <c r="G837" s="220"/>
      <c r="H837" s="220" t="s">
        <v>1184</v>
      </c>
      <c r="I837" s="222">
        <v>100</v>
      </c>
      <c r="J837" s="222">
        <v>2100</v>
      </c>
      <c r="K837" s="222">
        <f t="shared" si="46"/>
        <v>210000</v>
      </c>
      <c r="L837" s="223">
        <f t="shared" si="47"/>
        <v>210000</v>
      </c>
    </row>
    <row r="838" spans="1:12" s="62" customFormat="1" ht="75.75" customHeight="1">
      <c r="A838" s="219"/>
      <c r="B838" s="220"/>
      <c r="C838" s="127" t="s">
        <v>252</v>
      </c>
      <c r="D838" s="256" t="s">
        <v>1407</v>
      </c>
      <c r="E838" s="256" t="s">
        <v>1407</v>
      </c>
      <c r="F838" s="252" t="s">
        <v>1421</v>
      </c>
      <c r="G838" s="220"/>
      <c r="H838" s="220" t="s">
        <v>1184</v>
      </c>
      <c r="I838" s="222">
        <v>12</v>
      </c>
      <c r="J838" s="222">
        <v>650</v>
      </c>
      <c r="K838" s="222">
        <f t="shared" si="46"/>
        <v>7800</v>
      </c>
      <c r="L838" s="223">
        <f t="shared" si="47"/>
        <v>7800</v>
      </c>
    </row>
    <row r="839" spans="1:12" s="62" customFormat="1" ht="75.75" customHeight="1">
      <c r="A839" s="219"/>
      <c r="B839" s="220"/>
      <c r="C839" s="127" t="s">
        <v>252</v>
      </c>
      <c r="D839" s="256" t="s">
        <v>1408</v>
      </c>
      <c r="E839" s="256" t="s">
        <v>1408</v>
      </c>
      <c r="F839" s="252" t="s">
        <v>1422</v>
      </c>
      <c r="G839" s="220"/>
      <c r="H839" s="220" t="s">
        <v>1184</v>
      </c>
      <c r="I839" s="222">
        <v>12</v>
      </c>
      <c r="J839" s="222">
        <v>510</v>
      </c>
      <c r="K839" s="222">
        <f t="shared" si="46"/>
        <v>6120</v>
      </c>
      <c r="L839" s="223">
        <f t="shared" si="47"/>
        <v>6120</v>
      </c>
    </row>
    <row r="840" spans="1:12" s="62" customFormat="1" ht="75.75" customHeight="1">
      <c r="A840" s="219"/>
      <c r="B840" s="220"/>
      <c r="C840" s="127" t="s">
        <v>252</v>
      </c>
      <c r="D840" s="251" t="s">
        <v>1423</v>
      </c>
      <c r="E840" s="251" t="s">
        <v>1423</v>
      </c>
      <c r="F840" s="126" t="s">
        <v>1456</v>
      </c>
      <c r="G840" s="220"/>
      <c r="H840" s="220" t="s">
        <v>1109</v>
      </c>
      <c r="I840" s="222">
        <v>15</v>
      </c>
      <c r="J840" s="222">
        <v>4750</v>
      </c>
      <c r="K840" s="222">
        <f t="shared" si="46"/>
        <v>71250</v>
      </c>
      <c r="L840" s="223">
        <f t="shared" si="47"/>
        <v>71250</v>
      </c>
    </row>
    <row r="841" spans="1:12" s="62" customFormat="1" ht="75.75" customHeight="1">
      <c r="A841" s="219"/>
      <c r="B841" s="220"/>
      <c r="C841" s="127" t="s">
        <v>252</v>
      </c>
      <c r="D841" s="251" t="s">
        <v>1424</v>
      </c>
      <c r="E841" s="251" t="s">
        <v>1424</v>
      </c>
      <c r="F841" s="126" t="s">
        <v>1456</v>
      </c>
      <c r="G841" s="220"/>
      <c r="H841" s="220" t="s">
        <v>1109</v>
      </c>
      <c r="I841" s="222">
        <v>15</v>
      </c>
      <c r="J841" s="222">
        <v>5625</v>
      </c>
      <c r="K841" s="222">
        <f t="shared" si="46"/>
        <v>84375</v>
      </c>
      <c r="L841" s="223">
        <f t="shared" si="47"/>
        <v>84375</v>
      </c>
    </row>
    <row r="842" spans="1:12" s="62" customFormat="1" ht="75.75" customHeight="1">
      <c r="A842" s="219"/>
      <c r="B842" s="220"/>
      <c r="C842" s="127" t="s">
        <v>252</v>
      </c>
      <c r="D842" s="251" t="s">
        <v>1425</v>
      </c>
      <c r="E842" s="251" t="s">
        <v>1425</v>
      </c>
      <c r="F842" s="126" t="s">
        <v>1456</v>
      </c>
      <c r="G842" s="220"/>
      <c r="H842" s="220" t="s">
        <v>1109</v>
      </c>
      <c r="I842" s="222">
        <v>15</v>
      </c>
      <c r="J842" s="222">
        <v>6325</v>
      </c>
      <c r="K842" s="222">
        <f t="shared" si="46"/>
        <v>94875</v>
      </c>
      <c r="L842" s="223">
        <f t="shared" si="47"/>
        <v>94875</v>
      </c>
    </row>
    <row r="843" spans="1:12" s="62" customFormat="1" ht="75.75" customHeight="1">
      <c r="A843" s="219"/>
      <c r="B843" s="220"/>
      <c r="C843" s="127" t="s">
        <v>252</v>
      </c>
      <c r="D843" s="251" t="s">
        <v>1426</v>
      </c>
      <c r="E843" s="251" t="s">
        <v>1426</v>
      </c>
      <c r="F843" s="126" t="s">
        <v>1456</v>
      </c>
      <c r="G843" s="220"/>
      <c r="H843" s="220" t="s">
        <v>1109</v>
      </c>
      <c r="I843" s="222">
        <v>15</v>
      </c>
      <c r="J843" s="222">
        <v>4750</v>
      </c>
      <c r="K843" s="222">
        <f t="shared" si="46"/>
        <v>71250</v>
      </c>
      <c r="L843" s="223">
        <f t="shared" si="47"/>
        <v>71250</v>
      </c>
    </row>
    <row r="844" spans="1:12" s="62" customFormat="1" ht="75.75" customHeight="1">
      <c r="A844" s="219"/>
      <c r="B844" s="220"/>
      <c r="C844" s="127" t="s">
        <v>252</v>
      </c>
      <c r="D844" s="251" t="s">
        <v>1427</v>
      </c>
      <c r="E844" s="251" t="s">
        <v>1427</v>
      </c>
      <c r="F844" s="126" t="s">
        <v>1456</v>
      </c>
      <c r="G844" s="220"/>
      <c r="H844" s="220" t="s">
        <v>1109</v>
      </c>
      <c r="I844" s="222">
        <v>15</v>
      </c>
      <c r="J844" s="222">
        <v>4750</v>
      </c>
      <c r="K844" s="222">
        <f t="shared" si="46"/>
        <v>71250</v>
      </c>
      <c r="L844" s="223">
        <f t="shared" si="47"/>
        <v>71250</v>
      </c>
    </row>
    <row r="845" spans="1:12" s="62" customFormat="1" ht="75.75" customHeight="1">
      <c r="A845" s="219"/>
      <c r="B845" s="220"/>
      <c r="C845" s="127" t="s">
        <v>252</v>
      </c>
      <c r="D845" s="251" t="s">
        <v>1428</v>
      </c>
      <c r="E845" s="251" t="s">
        <v>1428</v>
      </c>
      <c r="F845" s="126" t="s">
        <v>1456</v>
      </c>
      <c r="G845" s="220"/>
      <c r="H845" s="220" t="s">
        <v>1109</v>
      </c>
      <c r="I845" s="222">
        <v>15</v>
      </c>
      <c r="J845" s="222">
        <v>4200</v>
      </c>
      <c r="K845" s="222">
        <f t="shared" si="46"/>
        <v>63000</v>
      </c>
      <c r="L845" s="223">
        <f t="shared" si="47"/>
        <v>63000</v>
      </c>
    </row>
    <row r="846" spans="1:12" s="62" customFormat="1" ht="75.75" customHeight="1">
      <c r="A846" s="219"/>
      <c r="B846" s="220"/>
      <c r="C846" s="127" t="s">
        <v>252</v>
      </c>
      <c r="D846" s="251" t="s">
        <v>1429</v>
      </c>
      <c r="E846" s="251" t="s">
        <v>1429</v>
      </c>
      <c r="F846" s="126" t="s">
        <v>1456</v>
      </c>
      <c r="G846" s="220"/>
      <c r="H846" s="220" t="s">
        <v>1109</v>
      </c>
      <c r="I846" s="222">
        <v>15</v>
      </c>
      <c r="J846" s="222">
        <v>2450</v>
      </c>
      <c r="K846" s="222">
        <f t="shared" si="46"/>
        <v>36750</v>
      </c>
      <c r="L846" s="223">
        <f t="shared" si="47"/>
        <v>36750</v>
      </c>
    </row>
    <row r="847" spans="1:12" s="62" customFormat="1" ht="75.75" customHeight="1">
      <c r="A847" s="219"/>
      <c r="B847" s="220"/>
      <c r="C847" s="127" t="s">
        <v>252</v>
      </c>
      <c r="D847" s="251" t="s">
        <v>1430</v>
      </c>
      <c r="E847" s="251" t="s">
        <v>1430</v>
      </c>
      <c r="F847" s="126" t="s">
        <v>1456</v>
      </c>
      <c r="G847" s="220"/>
      <c r="H847" s="220" t="s">
        <v>1109</v>
      </c>
      <c r="I847" s="222">
        <v>15</v>
      </c>
      <c r="J847" s="222">
        <v>3000</v>
      </c>
      <c r="K847" s="222">
        <f t="shared" si="46"/>
        <v>45000</v>
      </c>
      <c r="L847" s="223">
        <f t="shared" si="47"/>
        <v>45000</v>
      </c>
    </row>
    <row r="848" spans="1:12" s="62" customFormat="1" ht="75.75" customHeight="1">
      <c r="A848" s="219"/>
      <c r="B848" s="220"/>
      <c r="C848" s="127" t="s">
        <v>252</v>
      </c>
      <c r="D848" s="251" t="s">
        <v>1431</v>
      </c>
      <c r="E848" s="251" t="s">
        <v>1431</v>
      </c>
      <c r="F848" s="126" t="s">
        <v>1456</v>
      </c>
      <c r="G848" s="220"/>
      <c r="H848" s="220" t="s">
        <v>1109</v>
      </c>
      <c r="I848" s="222">
        <v>15</v>
      </c>
      <c r="J848" s="222">
        <v>3750</v>
      </c>
      <c r="K848" s="222">
        <f t="shared" si="46"/>
        <v>56250</v>
      </c>
      <c r="L848" s="223">
        <f t="shared" si="47"/>
        <v>56250</v>
      </c>
    </row>
    <row r="849" spans="1:12" s="62" customFormat="1" ht="75.75" customHeight="1">
      <c r="A849" s="219"/>
      <c r="B849" s="220"/>
      <c r="C849" s="127" t="s">
        <v>252</v>
      </c>
      <c r="D849" s="251" t="s">
        <v>1432</v>
      </c>
      <c r="E849" s="251" t="s">
        <v>1432</v>
      </c>
      <c r="F849" s="126" t="s">
        <v>1456</v>
      </c>
      <c r="G849" s="220"/>
      <c r="H849" s="220" t="s">
        <v>1109</v>
      </c>
      <c r="I849" s="222">
        <v>15</v>
      </c>
      <c r="J849" s="222">
        <v>2475</v>
      </c>
      <c r="K849" s="222">
        <f t="shared" si="46"/>
        <v>37125</v>
      </c>
      <c r="L849" s="223">
        <f t="shared" si="47"/>
        <v>37125</v>
      </c>
    </row>
    <row r="850" spans="1:12" s="62" customFormat="1" ht="75.75" customHeight="1">
      <c r="A850" s="219"/>
      <c r="B850" s="220"/>
      <c r="C850" s="127" t="s">
        <v>252</v>
      </c>
      <c r="D850" s="251" t="s">
        <v>1433</v>
      </c>
      <c r="E850" s="251" t="s">
        <v>1433</v>
      </c>
      <c r="F850" s="126" t="s">
        <v>1456</v>
      </c>
      <c r="G850" s="220"/>
      <c r="H850" s="220" t="s">
        <v>1109</v>
      </c>
      <c r="I850" s="222">
        <v>15</v>
      </c>
      <c r="J850" s="222">
        <v>6000</v>
      </c>
      <c r="K850" s="222">
        <f t="shared" si="46"/>
        <v>90000</v>
      </c>
      <c r="L850" s="223">
        <f t="shared" si="47"/>
        <v>90000</v>
      </c>
    </row>
    <row r="851" spans="1:12" s="62" customFormat="1" ht="74.25" customHeight="1">
      <c r="A851" s="123">
        <v>266</v>
      </c>
      <c r="B851" s="120">
        <v>2</v>
      </c>
      <c r="C851" s="127" t="s">
        <v>252</v>
      </c>
      <c r="D851" s="251" t="s">
        <v>1434</v>
      </c>
      <c r="E851" s="251" t="s">
        <v>1434</v>
      </c>
      <c r="F851" s="126" t="s">
        <v>1456</v>
      </c>
      <c r="G851" s="120" t="s">
        <v>982</v>
      </c>
      <c r="H851" s="120" t="s">
        <v>1109</v>
      </c>
      <c r="I851" s="222">
        <v>15</v>
      </c>
      <c r="J851" s="222">
        <v>2875</v>
      </c>
      <c r="K851" s="222">
        <f t="shared" si="46"/>
        <v>43125</v>
      </c>
      <c r="L851" s="223">
        <f t="shared" si="47"/>
        <v>43125</v>
      </c>
    </row>
    <row r="852" spans="1:12" s="62" customFormat="1" ht="80.25" customHeight="1">
      <c r="A852" s="123">
        <v>267</v>
      </c>
      <c r="B852" s="120">
        <v>3</v>
      </c>
      <c r="C852" s="127" t="s">
        <v>252</v>
      </c>
      <c r="D852" s="251" t="s">
        <v>1435</v>
      </c>
      <c r="E852" s="251" t="s">
        <v>1435</v>
      </c>
      <c r="F852" s="126" t="s">
        <v>1456</v>
      </c>
      <c r="G852" s="120" t="s">
        <v>982</v>
      </c>
      <c r="H852" s="120" t="s">
        <v>1109</v>
      </c>
      <c r="I852" s="222">
        <v>20</v>
      </c>
      <c r="J852" s="222">
        <v>3750</v>
      </c>
      <c r="K852" s="222">
        <f t="shared" si="46"/>
        <v>75000</v>
      </c>
      <c r="L852" s="223">
        <f t="shared" si="47"/>
        <v>75000</v>
      </c>
    </row>
    <row r="853" spans="1:12" s="62" customFormat="1" ht="80.25" customHeight="1">
      <c r="A853" s="123">
        <v>268</v>
      </c>
      <c r="B853" s="120">
        <v>4</v>
      </c>
      <c r="C853" s="127" t="s">
        <v>252</v>
      </c>
      <c r="D853" s="251" t="s">
        <v>1436</v>
      </c>
      <c r="E853" s="251" t="s">
        <v>1436</v>
      </c>
      <c r="F853" s="126" t="s">
        <v>1456</v>
      </c>
      <c r="G853" s="120" t="s">
        <v>982</v>
      </c>
      <c r="H853" s="120" t="s">
        <v>1109</v>
      </c>
      <c r="I853" s="222">
        <v>6</v>
      </c>
      <c r="J853" s="222">
        <v>5500</v>
      </c>
      <c r="K853" s="222">
        <f t="shared" si="46"/>
        <v>33000</v>
      </c>
      <c r="L853" s="223">
        <f t="shared" si="47"/>
        <v>33000</v>
      </c>
    </row>
    <row r="854" spans="1:12" s="62" customFormat="1" ht="72.75" customHeight="1">
      <c r="A854" s="123">
        <v>269</v>
      </c>
      <c r="B854" s="120">
        <v>5</v>
      </c>
      <c r="C854" s="127" t="s">
        <v>252</v>
      </c>
      <c r="D854" s="251" t="s">
        <v>1437</v>
      </c>
      <c r="E854" s="251" t="s">
        <v>1437</v>
      </c>
      <c r="F854" s="126" t="s">
        <v>1456</v>
      </c>
      <c r="G854" s="120" t="s">
        <v>982</v>
      </c>
      <c r="H854" s="120" t="s">
        <v>1109</v>
      </c>
      <c r="I854" s="222">
        <v>6</v>
      </c>
      <c r="J854" s="222">
        <v>6375</v>
      </c>
      <c r="K854" s="222">
        <f t="shared" si="46"/>
        <v>38250</v>
      </c>
      <c r="L854" s="223">
        <f t="shared" si="47"/>
        <v>38250</v>
      </c>
    </row>
    <row r="855" spans="1:12" s="62" customFormat="1" ht="75.75" customHeight="1">
      <c r="A855" s="123">
        <v>270</v>
      </c>
      <c r="B855" s="120">
        <v>6</v>
      </c>
      <c r="C855" s="127" t="s">
        <v>252</v>
      </c>
      <c r="D855" s="251" t="s">
        <v>1438</v>
      </c>
      <c r="E855" s="251" t="s">
        <v>1438</v>
      </c>
      <c r="F855" s="126" t="s">
        <v>1456</v>
      </c>
      <c r="G855" s="120" t="s">
        <v>982</v>
      </c>
      <c r="H855" s="120" t="s">
        <v>1109</v>
      </c>
      <c r="I855" s="222">
        <v>5</v>
      </c>
      <c r="J855" s="222">
        <v>2950</v>
      </c>
      <c r="K855" s="222">
        <f t="shared" si="46"/>
        <v>14750</v>
      </c>
      <c r="L855" s="223">
        <f t="shared" si="47"/>
        <v>14750</v>
      </c>
    </row>
    <row r="856" spans="1:12" s="62" customFormat="1" ht="72.75" customHeight="1">
      <c r="A856" s="123">
        <v>271</v>
      </c>
      <c r="B856" s="120">
        <v>7</v>
      </c>
      <c r="C856" s="127" t="s">
        <v>252</v>
      </c>
      <c r="D856" s="251" t="s">
        <v>1439</v>
      </c>
      <c r="E856" s="251" t="s">
        <v>1439</v>
      </c>
      <c r="F856" s="126" t="s">
        <v>1456</v>
      </c>
      <c r="G856" s="120" t="s">
        <v>982</v>
      </c>
      <c r="H856" s="120" t="s">
        <v>1109</v>
      </c>
      <c r="I856" s="222">
        <v>5</v>
      </c>
      <c r="J856" s="222">
        <v>2950</v>
      </c>
      <c r="K856" s="222">
        <f t="shared" si="46"/>
        <v>14750</v>
      </c>
      <c r="L856" s="223">
        <f t="shared" si="47"/>
        <v>14750</v>
      </c>
    </row>
    <row r="857" spans="1:12" s="62" customFormat="1" ht="63.75" customHeight="1">
      <c r="A857" s="123">
        <v>272</v>
      </c>
      <c r="B857" s="120">
        <v>8</v>
      </c>
      <c r="C857" s="127" t="s">
        <v>252</v>
      </c>
      <c r="D857" s="251" t="s">
        <v>1440</v>
      </c>
      <c r="E857" s="251" t="s">
        <v>1440</v>
      </c>
      <c r="F857" s="126" t="s">
        <v>1456</v>
      </c>
      <c r="G857" s="120" t="s">
        <v>982</v>
      </c>
      <c r="H857" s="120" t="s">
        <v>1109</v>
      </c>
      <c r="I857" s="222">
        <v>5</v>
      </c>
      <c r="J857" s="222">
        <v>2950</v>
      </c>
      <c r="K857" s="222">
        <f t="shared" si="46"/>
        <v>14750</v>
      </c>
      <c r="L857" s="223">
        <f t="shared" si="47"/>
        <v>14750</v>
      </c>
    </row>
    <row r="858" spans="1:12" s="62" customFormat="1" ht="77.25" customHeight="1">
      <c r="A858" s="123">
        <v>273</v>
      </c>
      <c r="B858" s="120">
        <v>9</v>
      </c>
      <c r="C858" s="127" t="s">
        <v>252</v>
      </c>
      <c r="D858" s="251" t="s">
        <v>1441</v>
      </c>
      <c r="E858" s="251" t="s">
        <v>1441</v>
      </c>
      <c r="F858" s="126" t="s">
        <v>1456</v>
      </c>
      <c r="G858" s="120" t="s">
        <v>982</v>
      </c>
      <c r="H858" s="120" t="s">
        <v>1109</v>
      </c>
      <c r="I858" s="222">
        <v>5</v>
      </c>
      <c r="J858" s="222">
        <v>2875</v>
      </c>
      <c r="K858" s="222">
        <f t="shared" si="46"/>
        <v>14375</v>
      </c>
      <c r="L858" s="223">
        <f t="shared" si="47"/>
        <v>14375</v>
      </c>
    </row>
    <row r="859" spans="1:12" s="62" customFormat="1" ht="99.75" customHeight="1">
      <c r="A859" s="123">
        <v>274</v>
      </c>
      <c r="B859" s="120">
        <v>10</v>
      </c>
      <c r="C859" s="127" t="s">
        <v>252</v>
      </c>
      <c r="D859" s="251" t="s">
        <v>1442</v>
      </c>
      <c r="E859" s="251" t="s">
        <v>1442</v>
      </c>
      <c r="F859" s="192" t="s">
        <v>1456</v>
      </c>
      <c r="G859" s="120" t="s">
        <v>982</v>
      </c>
      <c r="H859" s="120" t="s">
        <v>1109</v>
      </c>
      <c r="I859" s="222">
        <v>5</v>
      </c>
      <c r="J859" s="222">
        <v>2875</v>
      </c>
      <c r="K859" s="222">
        <f t="shared" si="46"/>
        <v>14375</v>
      </c>
      <c r="L859" s="223">
        <f t="shared" si="47"/>
        <v>14375</v>
      </c>
    </row>
    <row r="860" spans="1:12" s="62" customFormat="1" ht="99.75" customHeight="1">
      <c r="A860" s="123">
        <v>275</v>
      </c>
      <c r="B860" s="120">
        <v>11</v>
      </c>
      <c r="C860" s="127" t="s">
        <v>252</v>
      </c>
      <c r="D860" s="251" t="s">
        <v>1443</v>
      </c>
      <c r="E860" s="251" t="s">
        <v>1443</v>
      </c>
      <c r="F860" s="191" t="s">
        <v>1456</v>
      </c>
      <c r="G860" s="120" t="s">
        <v>982</v>
      </c>
      <c r="H860" s="120" t="s">
        <v>1109</v>
      </c>
      <c r="I860" s="222">
        <v>5</v>
      </c>
      <c r="J860" s="222">
        <v>2875</v>
      </c>
      <c r="K860" s="222">
        <f t="shared" si="46"/>
        <v>14375</v>
      </c>
      <c r="L860" s="223">
        <f t="shared" si="47"/>
        <v>14375</v>
      </c>
    </row>
    <row r="861" spans="1:12" s="62" customFormat="1" ht="68.25" customHeight="1">
      <c r="A861" s="123">
        <v>276</v>
      </c>
      <c r="B861" s="120">
        <v>12</v>
      </c>
      <c r="C861" s="127" t="s">
        <v>252</v>
      </c>
      <c r="D861" s="251" t="s">
        <v>1444</v>
      </c>
      <c r="E861" s="251" t="s">
        <v>1444</v>
      </c>
      <c r="F861" s="126" t="s">
        <v>1456</v>
      </c>
      <c r="G861" s="120" t="s">
        <v>982</v>
      </c>
      <c r="H861" s="120" t="s">
        <v>1109</v>
      </c>
      <c r="I861" s="222">
        <v>5</v>
      </c>
      <c r="J861" s="222">
        <v>2875</v>
      </c>
      <c r="K861" s="222">
        <f t="shared" si="46"/>
        <v>14375</v>
      </c>
      <c r="L861" s="223">
        <f t="shared" si="47"/>
        <v>14375</v>
      </c>
    </row>
    <row r="862" spans="1:12" s="62" customFormat="1" ht="75.75" customHeight="1">
      <c r="A862" s="123">
        <v>277</v>
      </c>
      <c r="B862" s="120">
        <v>13</v>
      </c>
      <c r="C862" s="127" t="s">
        <v>252</v>
      </c>
      <c r="D862" s="251" t="s">
        <v>1445</v>
      </c>
      <c r="E862" s="251" t="s">
        <v>1445</v>
      </c>
      <c r="F862" s="121" t="s">
        <v>1456</v>
      </c>
      <c r="G862" s="120" t="s">
        <v>982</v>
      </c>
      <c r="H862" s="155" t="s">
        <v>1109</v>
      </c>
      <c r="I862" s="222">
        <v>5</v>
      </c>
      <c r="J862" s="222">
        <v>3750</v>
      </c>
      <c r="K862" s="222">
        <f t="shared" si="46"/>
        <v>18750</v>
      </c>
      <c r="L862" s="223">
        <f t="shared" si="47"/>
        <v>18750</v>
      </c>
    </row>
    <row r="863" spans="1:12" s="62" customFormat="1" ht="77.25" customHeight="1">
      <c r="A863" s="123">
        <v>278</v>
      </c>
      <c r="B863" s="120">
        <v>14</v>
      </c>
      <c r="C863" s="127" t="s">
        <v>252</v>
      </c>
      <c r="D863" s="251" t="s">
        <v>1446</v>
      </c>
      <c r="E863" s="251" t="s">
        <v>1446</v>
      </c>
      <c r="F863" s="126" t="s">
        <v>1456</v>
      </c>
      <c r="G863" s="120" t="s">
        <v>982</v>
      </c>
      <c r="H863" s="145" t="s">
        <v>1109</v>
      </c>
      <c r="I863" s="222">
        <v>5</v>
      </c>
      <c r="J863" s="222">
        <v>3750</v>
      </c>
      <c r="K863" s="222">
        <f t="shared" si="46"/>
        <v>18750</v>
      </c>
      <c r="L863" s="223">
        <f t="shared" si="47"/>
        <v>18750</v>
      </c>
    </row>
    <row r="864" spans="1:12" s="62" customFormat="1" ht="68.25" customHeight="1">
      <c r="A864" s="123">
        <v>279</v>
      </c>
      <c r="B864" s="120">
        <v>15</v>
      </c>
      <c r="C864" s="127" t="s">
        <v>252</v>
      </c>
      <c r="D864" s="254" t="s">
        <v>1447</v>
      </c>
      <c r="E864" s="254" t="s">
        <v>1447</v>
      </c>
      <c r="F864" s="126" t="s">
        <v>1456</v>
      </c>
      <c r="G864" s="120" t="s">
        <v>982</v>
      </c>
      <c r="H864" s="127" t="s">
        <v>1109</v>
      </c>
      <c r="I864" s="222">
        <v>5</v>
      </c>
      <c r="J864" s="222">
        <v>3750</v>
      </c>
      <c r="K864" s="222">
        <f t="shared" si="46"/>
        <v>18750</v>
      </c>
      <c r="L864" s="223">
        <f t="shared" si="47"/>
        <v>18750</v>
      </c>
    </row>
    <row r="865" spans="1:12" s="62" customFormat="1" ht="69.75" customHeight="1">
      <c r="A865" s="123">
        <v>280</v>
      </c>
      <c r="B865" s="120">
        <v>16</v>
      </c>
      <c r="C865" s="127" t="s">
        <v>252</v>
      </c>
      <c r="D865" s="254" t="s">
        <v>1448</v>
      </c>
      <c r="E865" s="254" t="s">
        <v>1448</v>
      </c>
      <c r="F865" s="126" t="s">
        <v>1456</v>
      </c>
      <c r="G865" s="120" t="s">
        <v>982</v>
      </c>
      <c r="H865" s="127" t="s">
        <v>1109</v>
      </c>
      <c r="I865" s="222">
        <v>5</v>
      </c>
      <c r="J865" s="222">
        <v>3750</v>
      </c>
      <c r="K865" s="222">
        <f t="shared" si="46"/>
        <v>18750</v>
      </c>
      <c r="L865" s="223">
        <f t="shared" si="47"/>
        <v>18750</v>
      </c>
    </row>
    <row r="866" spans="1:12" s="62" customFormat="1" ht="80.25" customHeight="1">
      <c r="A866" s="123">
        <v>281</v>
      </c>
      <c r="B866" s="120">
        <v>17</v>
      </c>
      <c r="C866" s="127" t="s">
        <v>252</v>
      </c>
      <c r="D866" s="254" t="s">
        <v>1449</v>
      </c>
      <c r="E866" s="254" t="s">
        <v>1449</v>
      </c>
      <c r="F866" s="126" t="s">
        <v>1456</v>
      </c>
      <c r="G866" s="120" t="s">
        <v>982</v>
      </c>
      <c r="H866" s="127" t="s">
        <v>1109</v>
      </c>
      <c r="I866" s="222">
        <v>5</v>
      </c>
      <c r="J866" s="222">
        <v>3750</v>
      </c>
      <c r="K866" s="222">
        <f t="shared" si="46"/>
        <v>18750</v>
      </c>
      <c r="L866" s="223">
        <f t="shared" si="47"/>
        <v>18750</v>
      </c>
    </row>
    <row r="867" spans="1:12" s="83" customFormat="1" ht="75.75" customHeight="1">
      <c r="A867" s="123">
        <v>282</v>
      </c>
      <c r="B867" s="120">
        <v>18</v>
      </c>
      <c r="C867" s="127" t="s">
        <v>252</v>
      </c>
      <c r="D867" s="257" t="s">
        <v>1450</v>
      </c>
      <c r="E867" s="257" t="s">
        <v>1450</v>
      </c>
      <c r="F867" s="126" t="s">
        <v>1456</v>
      </c>
      <c r="G867" s="120" t="s">
        <v>982</v>
      </c>
      <c r="H867" s="193" t="s">
        <v>1109</v>
      </c>
      <c r="I867" s="222">
        <v>12</v>
      </c>
      <c r="J867" s="222">
        <v>4875</v>
      </c>
      <c r="K867" s="222">
        <f t="shared" si="46"/>
        <v>58500</v>
      </c>
      <c r="L867" s="223">
        <f t="shared" si="47"/>
        <v>58500</v>
      </c>
    </row>
    <row r="868" spans="1:12" s="83" customFormat="1" ht="75.75" customHeight="1">
      <c r="A868" s="123">
        <v>283</v>
      </c>
      <c r="B868" s="120">
        <v>19</v>
      </c>
      <c r="C868" s="127" t="s">
        <v>252</v>
      </c>
      <c r="D868" s="257" t="s">
        <v>1451</v>
      </c>
      <c r="E868" s="257" t="s">
        <v>1451</v>
      </c>
      <c r="F868" s="126" t="s">
        <v>1456</v>
      </c>
      <c r="G868" s="120" t="s">
        <v>982</v>
      </c>
      <c r="H868" s="193" t="s">
        <v>1109</v>
      </c>
      <c r="I868" s="222">
        <v>12</v>
      </c>
      <c r="J868" s="222">
        <v>5125</v>
      </c>
      <c r="K868" s="222">
        <f t="shared" si="46"/>
        <v>61500</v>
      </c>
      <c r="L868" s="223">
        <f t="shared" si="47"/>
        <v>61500</v>
      </c>
    </row>
    <row r="869" spans="1:12" s="83" customFormat="1" ht="75.75" customHeight="1">
      <c r="A869" s="123">
        <v>284</v>
      </c>
      <c r="B869" s="120">
        <v>20</v>
      </c>
      <c r="C869" s="127" t="s">
        <v>252</v>
      </c>
      <c r="D869" s="257" t="s">
        <v>1452</v>
      </c>
      <c r="E869" s="257" t="s">
        <v>1452</v>
      </c>
      <c r="F869" s="126" t="s">
        <v>1456</v>
      </c>
      <c r="G869" s="120" t="s">
        <v>982</v>
      </c>
      <c r="H869" s="193" t="s">
        <v>1109</v>
      </c>
      <c r="I869" s="222">
        <v>10</v>
      </c>
      <c r="J869" s="222">
        <v>7625</v>
      </c>
      <c r="K869" s="222">
        <f t="shared" si="46"/>
        <v>76250</v>
      </c>
      <c r="L869" s="223">
        <f t="shared" si="47"/>
        <v>76250</v>
      </c>
    </row>
    <row r="870" spans="1:12" s="83" customFormat="1" ht="75.75" customHeight="1">
      <c r="A870" s="123">
        <v>285</v>
      </c>
      <c r="B870" s="120">
        <v>21</v>
      </c>
      <c r="C870" s="127" t="s">
        <v>252</v>
      </c>
      <c r="D870" s="257" t="s">
        <v>1453</v>
      </c>
      <c r="E870" s="257" t="s">
        <v>1453</v>
      </c>
      <c r="F870" s="126" t="s">
        <v>1456</v>
      </c>
      <c r="G870" s="120" t="s">
        <v>982</v>
      </c>
      <c r="H870" s="193" t="s">
        <v>1109</v>
      </c>
      <c r="I870" s="222">
        <v>20</v>
      </c>
      <c r="J870" s="222">
        <v>1950</v>
      </c>
      <c r="K870" s="222">
        <f t="shared" si="46"/>
        <v>39000</v>
      </c>
      <c r="L870" s="223">
        <f t="shared" si="47"/>
        <v>39000</v>
      </c>
    </row>
    <row r="871" spans="1:12" s="83" customFormat="1" ht="75.75" customHeight="1">
      <c r="A871" s="123">
        <v>286</v>
      </c>
      <c r="B871" s="120">
        <v>22</v>
      </c>
      <c r="C871" s="127" t="s">
        <v>252</v>
      </c>
      <c r="D871" s="257" t="s">
        <v>1454</v>
      </c>
      <c r="E871" s="257" t="s">
        <v>1454</v>
      </c>
      <c r="F871" s="126" t="s">
        <v>1456</v>
      </c>
      <c r="G871" s="120" t="s">
        <v>982</v>
      </c>
      <c r="H871" s="193" t="s">
        <v>1109</v>
      </c>
      <c r="I871" s="222">
        <v>20</v>
      </c>
      <c r="J871" s="222">
        <v>3000</v>
      </c>
      <c r="K871" s="222">
        <f t="shared" si="46"/>
        <v>60000</v>
      </c>
      <c r="L871" s="223">
        <f t="shared" si="47"/>
        <v>60000</v>
      </c>
    </row>
    <row r="872" spans="1:12" s="83" customFormat="1" ht="75.75" customHeight="1">
      <c r="A872" s="123">
        <v>287</v>
      </c>
      <c r="B872" s="120">
        <v>23</v>
      </c>
      <c r="C872" s="127" t="s">
        <v>252</v>
      </c>
      <c r="D872" s="257" t="s">
        <v>1455</v>
      </c>
      <c r="E872" s="257" t="s">
        <v>1455</v>
      </c>
      <c r="F872" s="126" t="s">
        <v>1456</v>
      </c>
      <c r="G872" s="120" t="s">
        <v>982</v>
      </c>
      <c r="H872" s="193" t="s">
        <v>1109</v>
      </c>
      <c r="I872" s="222">
        <v>20</v>
      </c>
      <c r="J872" s="222">
        <v>4250</v>
      </c>
      <c r="K872" s="222">
        <f t="shared" si="46"/>
        <v>85000</v>
      </c>
      <c r="L872" s="223">
        <f t="shared" si="47"/>
        <v>85000</v>
      </c>
    </row>
    <row r="873" spans="1:12" s="83" customFormat="1" ht="75.75" customHeight="1">
      <c r="A873" s="123">
        <v>288</v>
      </c>
      <c r="B873" s="120">
        <v>24</v>
      </c>
      <c r="C873" s="127" t="s">
        <v>252</v>
      </c>
      <c r="D873" s="126" t="s">
        <v>1457</v>
      </c>
      <c r="E873" s="126" t="s">
        <v>1457</v>
      </c>
      <c r="F873" s="126" t="s">
        <v>1458</v>
      </c>
      <c r="G873" s="120" t="s">
        <v>982</v>
      </c>
      <c r="H873" s="193" t="s">
        <v>1470</v>
      </c>
      <c r="I873" s="222">
        <v>36</v>
      </c>
      <c r="J873" s="222">
        <v>29634</v>
      </c>
      <c r="K873" s="222">
        <f t="shared" si="46"/>
        <v>1066824</v>
      </c>
      <c r="L873" s="223">
        <f t="shared" si="47"/>
        <v>1066824</v>
      </c>
    </row>
    <row r="874" spans="1:12" s="83" customFormat="1" ht="75.75" customHeight="1">
      <c r="A874" s="123">
        <v>289</v>
      </c>
      <c r="B874" s="120">
        <v>25</v>
      </c>
      <c r="C874" s="127" t="s">
        <v>252</v>
      </c>
      <c r="D874" s="126" t="s">
        <v>1459</v>
      </c>
      <c r="E874" s="126" t="s">
        <v>1459</v>
      </c>
      <c r="F874" s="126" t="s">
        <v>1460</v>
      </c>
      <c r="G874" s="120" t="s">
        <v>982</v>
      </c>
      <c r="H874" s="193" t="s">
        <v>1471</v>
      </c>
      <c r="I874" s="222">
        <v>12</v>
      </c>
      <c r="J874" s="222">
        <v>120000</v>
      </c>
      <c r="K874" s="222">
        <f t="shared" si="46"/>
        <v>1440000</v>
      </c>
      <c r="L874" s="223">
        <f t="shared" si="47"/>
        <v>1440000</v>
      </c>
    </row>
    <row r="875" spans="1:12" s="83" customFormat="1" ht="75.75" customHeight="1">
      <c r="A875" s="123">
        <v>290</v>
      </c>
      <c r="B875" s="120">
        <v>26</v>
      </c>
      <c r="C875" s="127" t="s">
        <v>252</v>
      </c>
      <c r="D875" s="126" t="s">
        <v>1461</v>
      </c>
      <c r="E875" s="126" t="s">
        <v>1461</v>
      </c>
      <c r="F875" s="126" t="s">
        <v>1462</v>
      </c>
      <c r="G875" s="120" t="s">
        <v>982</v>
      </c>
      <c r="H875" s="193" t="s">
        <v>1109</v>
      </c>
      <c r="I875" s="222">
        <v>20</v>
      </c>
      <c r="J875" s="222">
        <v>34056</v>
      </c>
      <c r="K875" s="222">
        <f t="shared" si="46"/>
        <v>681120</v>
      </c>
      <c r="L875" s="223">
        <f t="shared" si="47"/>
        <v>681120</v>
      </c>
    </row>
    <row r="876" spans="1:12" s="83" customFormat="1" ht="75.75" customHeight="1">
      <c r="A876" s="123">
        <v>291</v>
      </c>
      <c r="B876" s="120">
        <v>27</v>
      </c>
      <c r="C876" s="127" t="s">
        <v>252</v>
      </c>
      <c r="D876" s="126" t="s">
        <v>1463</v>
      </c>
      <c r="E876" s="126" t="s">
        <v>1463</v>
      </c>
      <c r="F876" s="126" t="s">
        <v>1463</v>
      </c>
      <c r="G876" s="120" t="s">
        <v>982</v>
      </c>
      <c r="H876" s="193" t="s">
        <v>1184</v>
      </c>
      <c r="I876" s="222">
        <v>10</v>
      </c>
      <c r="J876" s="222">
        <v>3650</v>
      </c>
      <c r="K876" s="222">
        <f t="shared" si="46"/>
        <v>36500</v>
      </c>
      <c r="L876" s="223">
        <f t="shared" si="47"/>
        <v>36500</v>
      </c>
    </row>
    <row r="877" spans="1:12" s="83" customFormat="1" ht="75.75" customHeight="1">
      <c r="A877" s="123">
        <v>292</v>
      </c>
      <c r="B877" s="120">
        <v>28</v>
      </c>
      <c r="C877" s="127" t="s">
        <v>252</v>
      </c>
      <c r="D877" s="126" t="s">
        <v>1464</v>
      </c>
      <c r="E877" s="126" t="s">
        <v>1464</v>
      </c>
      <c r="F877" s="126" t="s">
        <v>1465</v>
      </c>
      <c r="G877" s="120" t="s">
        <v>982</v>
      </c>
      <c r="H877" s="193" t="s">
        <v>1198</v>
      </c>
      <c r="I877" s="222">
        <v>5</v>
      </c>
      <c r="J877" s="222">
        <v>19000</v>
      </c>
      <c r="K877" s="222">
        <f t="shared" si="46"/>
        <v>95000</v>
      </c>
      <c r="L877" s="223">
        <f t="shared" si="47"/>
        <v>95000</v>
      </c>
    </row>
    <row r="878" spans="1:12" s="83" customFormat="1" ht="75.75" customHeight="1">
      <c r="A878" s="123">
        <v>293</v>
      </c>
      <c r="B878" s="120">
        <v>29</v>
      </c>
      <c r="C878" s="127" t="s">
        <v>252</v>
      </c>
      <c r="D878" s="126" t="s">
        <v>1466</v>
      </c>
      <c r="E878" s="126" t="s">
        <v>1466</v>
      </c>
      <c r="F878" s="126" t="s">
        <v>1467</v>
      </c>
      <c r="G878" s="120" t="s">
        <v>982</v>
      </c>
      <c r="H878" s="193" t="s">
        <v>1472</v>
      </c>
      <c r="I878" s="222">
        <v>20</v>
      </c>
      <c r="J878" s="222">
        <v>3030</v>
      </c>
      <c r="K878" s="222">
        <f t="shared" si="46"/>
        <v>60600</v>
      </c>
      <c r="L878" s="223">
        <f t="shared" si="47"/>
        <v>60600</v>
      </c>
    </row>
    <row r="879" spans="1:12" s="83" customFormat="1" ht="75.75" customHeight="1">
      <c r="A879" s="123">
        <v>294</v>
      </c>
      <c r="B879" s="120">
        <v>30</v>
      </c>
      <c r="C879" s="127" t="s">
        <v>252</v>
      </c>
      <c r="D879" s="126" t="s">
        <v>1468</v>
      </c>
      <c r="E879" s="126" t="s">
        <v>1468</v>
      </c>
      <c r="F879" s="126" t="s">
        <v>1469</v>
      </c>
      <c r="G879" s="120" t="s">
        <v>982</v>
      </c>
      <c r="H879" s="193" t="s">
        <v>1109</v>
      </c>
      <c r="I879" s="222">
        <v>140</v>
      </c>
      <c r="J879" s="222">
        <v>396</v>
      </c>
      <c r="K879" s="222">
        <f t="shared" si="46"/>
        <v>55440</v>
      </c>
      <c r="L879" s="223">
        <f t="shared" si="47"/>
        <v>55440</v>
      </c>
    </row>
    <row r="880" spans="1:12" s="83" customFormat="1" ht="75.75" customHeight="1">
      <c r="A880" s="123">
        <v>295</v>
      </c>
      <c r="B880" s="120">
        <v>31</v>
      </c>
      <c r="C880" s="127" t="s">
        <v>252</v>
      </c>
      <c r="D880" s="126" t="s">
        <v>1473</v>
      </c>
      <c r="E880" s="126" t="s">
        <v>1473</v>
      </c>
      <c r="F880" s="126" t="s">
        <v>1474</v>
      </c>
      <c r="G880" s="120" t="s">
        <v>982</v>
      </c>
      <c r="H880" s="193" t="s">
        <v>1184</v>
      </c>
      <c r="I880" s="222">
        <v>120</v>
      </c>
      <c r="J880" s="222">
        <v>43800</v>
      </c>
      <c r="K880" s="222">
        <f t="shared" si="46"/>
        <v>5256000</v>
      </c>
      <c r="L880" s="223">
        <f t="shared" si="47"/>
        <v>5256000</v>
      </c>
    </row>
    <row r="881" spans="1:12" s="83" customFormat="1" ht="75.75" customHeight="1">
      <c r="A881" s="123">
        <v>296</v>
      </c>
      <c r="B881" s="120">
        <v>32</v>
      </c>
      <c r="C881" s="127" t="s">
        <v>252</v>
      </c>
      <c r="D881" s="126" t="s">
        <v>1475</v>
      </c>
      <c r="E881" s="126" t="s">
        <v>1475</v>
      </c>
      <c r="F881" s="126" t="s">
        <v>1476</v>
      </c>
      <c r="G881" s="120" t="s">
        <v>982</v>
      </c>
      <c r="H881" s="193" t="s">
        <v>1109</v>
      </c>
      <c r="I881" s="222">
        <v>140</v>
      </c>
      <c r="J881" s="222">
        <v>1050</v>
      </c>
      <c r="K881" s="222">
        <f t="shared" si="46"/>
        <v>147000</v>
      </c>
      <c r="L881" s="223">
        <f t="shared" si="47"/>
        <v>147000</v>
      </c>
    </row>
    <row r="882" spans="1:12" s="83" customFormat="1" ht="87.75" customHeight="1">
      <c r="A882" s="123">
        <v>297</v>
      </c>
      <c r="B882" s="120">
        <v>33</v>
      </c>
      <c r="C882" s="127" t="s">
        <v>252</v>
      </c>
      <c r="D882" s="126" t="s">
        <v>1477</v>
      </c>
      <c r="E882" s="126" t="s">
        <v>1477</v>
      </c>
      <c r="F882" s="194" t="s">
        <v>1478</v>
      </c>
      <c r="G882" s="120" t="s">
        <v>982</v>
      </c>
      <c r="H882" s="195" t="s">
        <v>1511</v>
      </c>
      <c r="I882" s="222">
        <v>1</v>
      </c>
      <c r="J882" s="222">
        <v>150000</v>
      </c>
      <c r="K882" s="222">
        <f t="shared" si="46"/>
        <v>150000</v>
      </c>
      <c r="L882" s="223">
        <f t="shared" si="47"/>
        <v>150000</v>
      </c>
    </row>
    <row r="883" spans="1:12" s="83" customFormat="1" ht="66.75" customHeight="1">
      <c r="A883" s="123">
        <v>298</v>
      </c>
      <c r="B883" s="120">
        <v>34</v>
      </c>
      <c r="C883" s="127" t="s">
        <v>252</v>
      </c>
      <c r="D883" s="126" t="s">
        <v>1479</v>
      </c>
      <c r="E883" s="126" t="s">
        <v>1479</v>
      </c>
      <c r="F883" s="194" t="s">
        <v>1480</v>
      </c>
      <c r="G883" s="120" t="s">
        <v>982</v>
      </c>
      <c r="H883" s="197" t="s">
        <v>1184</v>
      </c>
      <c r="I883" s="222">
        <v>55</v>
      </c>
      <c r="J883" s="222">
        <v>220000</v>
      </c>
      <c r="K883" s="222">
        <f t="shared" si="46"/>
        <v>12100000</v>
      </c>
      <c r="L883" s="223">
        <f t="shared" si="47"/>
        <v>12100000</v>
      </c>
    </row>
    <row r="884" spans="1:12" s="83" customFormat="1" ht="66.75" customHeight="1">
      <c r="A884" s="123">
        <v>299</v>
      </c>
      <c r="B884" s="120">
        <v>35</v>
      </c>
      <c r="C884" s="127" t="s">
        <v>252</v>
      </c>
      <c r="D884" s="126" t="s">
        <v>1481</v>
      </c>
      <c r="E884" s="126" t="s">
        <v>1481</v>
      </c>
      <c r="F884" s="194" t="s">
        <v>1482</v>
      </c>
      <c r="G884" s="120" t="s">
        <v>982</v>
      </c>
      <c r="H884" s="197" t="s">
        <v>1184</v>
      </c>
      <c r="I884" s="222">
        <v>8</v>
      </c>
      <c r="J884" s="222">
        <v>43527</v>
      </c>
      <c r="K884" s="222">
        <f t="shared" si="46"/>
        <v>348216</v>
      </c>
      <c r="L884" s="223">
        <f t="shared" si="47"/>
        <v>348216</v>
      </c>
    </row>
    <row r="885" spans="1:12" s="83" customFormat="1" ht="66.75" customHeight="1">
      <c r="A885" s="123">
        <v>300</v>
      </c>
      <c r="B885" s="120">
        <v>36</v>
      </c>
      <c r="C885" s="127" t="s">
        <v>252</v>
      </c>
      <c r="D885" s="126" t="s">
        <v>1483</v>
      </c>
      <c r="E885" s="126" t="s">
        <v>1483</v>
      </c>
      <c r="F885" s="194" t="s">
        <v>1484</v>
      </c>
      <c r="G885" s="120" t="s">
        <v>982</v>
      </c>
      <c r="H885" s="197" t="s">
        <v>1184</v>
      </c>
      <c r="I885" s="222">
        <v>8</v>
      </c>
      <c r="J885" s="222">
        <v>43780</v>
      </c>
      <c r="K885" s="222">
        <f t="shared" si="46"/>
        <v>350240</v>
      </c>
      <c r="L885" s="223">
        <f t="shared" si="47"/>
        <v>350240</v>
      </c>
    </row>
    <row r="886" spans="1:12" s="83" customFormat="1" ht="66.75" customHeight="1">
      <c r="A886" s="123">
        <v>301</v>
      </c>
      <c r="B886" s="120">
        <v>37</v>
      </c>
      <c r="C886" s="127" t="s">
        <v>252</v>
      </c>
      <c r="D886" s="126" t="s">
        <v>1485</v>
      </c>
      <c r="E886" s="126" t="s">
        <v>1485</v>
      </c>
      <c r="F886" s="194" t="s">
        <v>1486</v>
      </c>
      <c r="G886" s="120" t="s">
        <v>982</v>
      </c>
      <c r="H886" s="197" t="s">
        <v>1184</v>
      </c>
      <c r="I886" s="222">
        <v>60</v>
      </c>
      <c r="J886" s="222">
        <v>31282</v>
      </c>
      <c r="K886" s="222">
        <f t="shared" si="46"/>
        <v>1876920</v>
      </c>
      <c r="L886" s="223">
        <f t="shared" si="47"/>
        <v>1876920</v>
      </c>
    </row>
    <row r="887" spans="1:12" s="83" customFormat="1" ht="66.75" customHeight="1">
      <c r="A887" s="123">
        <v>302</v>
      </c>
      <c r="B887" s="120">
        <v>38</v>
      </c>
      <c r="C887" s="127" t="s">
        <v>252</v>
      </c>
      <c r="D887" s="126" t="s">
        <v>1487</v>
      </c>
      <c r="E887" s="126" t="s">
        <v>1487</v>
      </c>
      <c r="F887" s="194" t="s">
        <v>1488</v>
      </c>
      <c r="G887" s="120" t="s">
        <v>982</v>
      </c>
      <c r="H887" s="197" t="s">
        <v>1184</v>
      </c>
      <c r="I887" s="222">
        <v>12</v>
      </c>
      <c r="J887" s="222">
        <v>65025</v>
      </c>
      <c r="K887" s="222">
        <f t="shared" si="46"/>
        <v>780300</v>
      </c>
      <c r="L887" s="223">
        <f t="shared" si="47"/>
        <v>780300</v>
      </c>
    </row>
    <row r="888" spans="1:12" s="83" customFormat="1" ht="66.75" customHeight="1">
      <c r="A888" s="123">
        <v>303</v>
      </c>
      <c r="B888" s="120">
        <v>39</v>
      </c>
      <c r="C888" s="127" t="s">
        <v>252</v>
      </c>
      <c r="D888" s="126" t="s">
        <v>1489</v>
      </c>
      <c r="E888" s="126" t="s">
        <v>1489</v>
      </c>
      <c r="F888" s="194" t="s">
        <v>1490</v>
      </c>
      <c r="G888" s="120" t="s">
        <v>982</v>
      </c>
      <c r="H888" s="197" t="s">
        <v>1184</v>
      </c>
      <c r="I888" s="222">
        <v>24</v>
      </c>
      <c r="J888" s="222">
        <v>65565</v>
      </c>
      <c r="K888" s="222">
        <f t="shared" si="46"/>
        <v>1573560</v>
      </c>
      <c r="L888" s="223">
        <f t="shared" si="47"/>
        <v>1573560</v>
      </c>
    </row>
    <row r="889" spans="1:12" s="83" customFormat="1" ht="66.75" customHeight="1">
      <c r="A889" s="123">
        <v>304</v>
      </c>
      <c r="B889" s="120">
        <v>40</v>
      </c>
      <c r="C889" s="127" t="s">
        <v>252</v>
      </c>
      <c r="D889" s="126" t="s">
        <v>1491</v>
      </c>
      <c r="E889" s="126" t="s">
        <v>1491</v>
      </c>
      <c r="F889" s="194" t="s">
        <v>1492</v>
      </c>
      <c r="G889" s="120" t="s">
        <v>982</v>
      </c>
      <c r="H889" s="197" t="s">
        <v>1184</v>
      </c>
      <c r="I889" s="222">
        <v>12</v>
      </c>
      <c r="J889" s="222">
        <v>107551</v>
      </c>
      <c r="K889" s="222">
        <f t="shared" ref="K889:K898" si="48">I889*J889</f>
        <v>1290612</v>
      </c>
      <c r="L889" s="223">
        <f t="shared" ref="L889:L898" si="49">I889*J889</f>
        <v>1290612</v>
      </c>
    </row>
    <row r="890" spans="1:12" s="83" customFormat="1" ht="66.75" customHeight="1">
      <c r="A890" s="123">
        <v>305</v>
      </c>
      <c r="B890" s="120">
        <v>41</v>
      </c>
      <c r="C890" s="127" t="s">
        <v>252</v>
      </c>
      <c r="D890" s="126" t="s">
        <v>1493</v>
      </c>
      <c r="E890" s="126" t="s">
        <v>1493</v>
      </c>
      <c r="F890" s="194" t="s">
        <v>1494</v>
      </c>
      <c r="G890" s="120" t="s">
        <v>982</v>
      </c>
      <c r="H890" s="197" t="s">
        <v>1471</v>
      </c>
      <c r="I890" s="222">
        <v>45</v>
      </c>
      <c r="J890" s="222">
        <v>28750</v>
      </c>
      <c r="K890" s="222">
        <f t="shared" si="48"/>
        <v>1293750</v>
      </c>
      <c r="L890" s="223">
        <f t="shared" si="49"/>
        <v>1293750</v>
      </c>
    </row>
    <row r="891" spans="1:12" s="83" customFormat="1" ht="93" customHeight="1">
      <c r="A891" s="123">
        <v>306</v>
      </c>
      <c r="B891" s="120">
        <v>42</v>
      </c>
      <c r="C891" s="127" t="s">
        <v>252</v>
      </c>
      <c r="D891" s="126" t="s">
        <v>1495</v>
      </c>
      <c r="E891" s="126" t="s">
        <v>1495</v>
      </c>
      <c r="F891" s="194" t="s">
        <v>1496</v>
      </c>
      <c r="G891" s="120" t="s">
        <v>982</v>
      </c>
      <c r="H891" s="197" t="s">
        <v>1184</v>
      </c>
      <c r="I891" s="222">
        <v>12</v>
      </c>
      <c r="J891" s="222">
        <v>24200</v>
      </c>
      <c r="K891" s="222">
        <f t="shared" si="48"/>
        <v>290400</v>
      </c>
      <c r="L891" s="223">
        <f t="shared" si="49"/>
        <v>290400</v>
      </c>
    </row>
    <row r="892" spans="1:12" s="83" customFormat="1" ht="86.25" customHeight="1">
      <c r="A892" s="123">
        <v>307</v>
      </c>
      <c r="B892" s="120">
        <v>43</v>
      </c>
      <c r="C892" s="127" t="s">
        <v>252</v>
      </c>
      <c r="D892" s="126" t="s">
        <v>1497</v>
      </c>
      <c r="E892" s="126" t="s">
        <v>1497</v>
      </c>
      <c r="F892" s="194" t="s">
        <v>1498</v>
      </c>
      <c r="G892" s="120" t="s">
        <v>982</v>
      </c>
      <c r="H892" s="197" t="s">
        <v>1184</v>
      </c>
      <c r="I892" s="222">
        <v>20</v>
      </c>
      <c r="J892" s="222">
        <v>63000</v>
      </c>
      <c r="K892" s="222">
        <f t="shared" si="48"/>
        <v>1260000</v>
      </c>
      <c r="L892" s="223">
        <f t="shared" si="49"/>
        <v>1260000</v>
      </c>
    </row>
    <row r="893" spans="1:12" s="83" customFormat="1" ht="102" customHeight="1">
      <c r="A893" s="123">
        <v>308</v>
      </c>
      <c r="B893" s="120">
        <v>44</v>
      </c>
      <c r="C893" s="127" t="s">
        <v>252</v>
      </c>
      <c r="D893" s="126" t="s">
        <v>1499</v>
      </c>
      <c r="E893" s="126" t="s">
        <v>1499</v>
      </c>
      <c r="F893" s="194" t="s">
        <v>1500</v>
      </c>
      <c r="G893" s="120" t="s">
        <v>982</v>
      </c>
      <c r="H893" s="197" t="s">
        <v>1184</v>
      </c>
      <c r="I893" s="222">
        <v>20</v>
      </c>
      <c r="J893" s="222">
        <v>24000</v>
      </c>
      <c r="K893" s="222">
        <f t="shared" si="48"/>
        <v>480000</v>
      </c>
      <c r="L893" s="223">
        <f t="shared" si="49"/>
        <v>480000</v>
      </c>
    </row>
    <row r="894" spans="1:12" s="83" customFormat="1" ht="66.75" customHeight="1">
      <c r="A894" s="123">
        <v>309</v>
      </c>
      <c r="B894" s="120">
        <v>45</v>
      </c>
      <c r="C894" s="127" t="s">
        <v>252</v>
      </c>
      <c r="D894" s="126" t="s">
        <v>1501</v>
      </c>
      <c r="E894" s="126" t="s">
        <v>1501</v>
      </c>
      <c r="F894" s="194" t="s">
        <v>1502</v>
      </c>
      <c r="G894" s="120" t="s">
        <v>982</v>
      </c>
      <c r="H894" s="197" t="s">
        <v>1184</v>
      </c>
      <c r="I894" s="222">
        <v>12</v>
      </c>
      <c r="J894" s="222">
        <v>35000</v>
      </c>
      <c r="K894" s="222">
        <f t="shared" si="48"/>
        <v>420000</v>
      </c>
      <c r="L894" s="223">
        <f t="shared" si="49"/>
        <v>420000</v>
      </c>
    </row>
    <row r="895" spans="1:12" s="83" customFormat="1" ht="66.75" customHeight="1">
      <c r="A895" s="123">
        <v>310</v>
      </c>
      <c r="B895" s="120">
        <v>46</v>
      </c>
      <c r="C895" s="127" t="s">
        <v>252</v>
      </c>
      <c r="D895" s="126" t="s">
        <v>1503</v>
      </c>
      <c r="E895" s="126" t="s">
        <v>1503</v>
      </c>
      <c r="F895" s="194" t="s">
        <v>1504</v>
      </c>
      <c r="G895" s="120" t="s">
        <v>982</v>
      </c>
      <c r="H895" s="197" t="s">
        <v>1184</v>
      </c>
      <c r="I895" s="222">
        <v>5</v>
      </c>
      <c r="J895" s="222">
        <v>35989</v>
      </c>
      <c r="K895" s="222">
        <f t="shared" si="48"/>
        <v>179945</v>
      </c>
      <c r="L895" s="223">
        <f t="shared" si="49"/>
        <v>179945</v>
      </c>
    </row>
    <row r="896" spans="1:12" s="83" customFormat="1" ht="66.75" customHeight="1">
      <c r="A896" s="123">
        <v>311</v>
      </c>
      <c r="B896" s="120">
        <v>47</v>
      </c>
      <c r="C896" s="127" t="s">
        <v>252</v>
      </c>
      <c r="D896" s="126" t="s">
        <v>1505</v>
      </c>
      <c r="E896" s="126" t="s">
        <v>1505</v>
      </c>
      <c r="F896" s="194" t="s">
        <v>1506</v>
      </c>
      <c r="G896" s="120" t="s">
        <v>982</v>
      </c>
      <c r="H896" s="197" t="s">
        <v>1184</v>
      </c>
      <c r="I896" s="222">
        <v>5</v>
      </c>
      <c r="J896" s="222">
        <v>35989</v>
      </c>
      <c r="K896" s="222">
        <f t="shared" si="48"/>
        <v>179945</v>
      </c>
      <c r="L896" s="223">
        <f t="shared" si="49"/>
        <v>179945</v>
      </c>
    </row>
    <row r="897" spans="1:14" s="83" customFormat="1" ht="66.75" customHeight="1">
      <c r="A897" s="123">
        <v>312</v>
      </c>
      <c r="B897" s="120">
        <v>48</v>
      </c>
      <c r="C897" s="127" t="s">
        <v>252</v>
      </c>
      <c r="D897" s="126" t="s">
        <v>1507</v>
      </c>
      <c r="E897" s="126" t="s">
        <v>1507</v>
      </c>
      <c r="F897" s="194" t="s">
        <v>1508</v>
      </c>
      <c r="G897" s="120" t="s">
        <v>982</v>
      </c>
      <c r="H897" s="197" t="s">
        <v>1184</v>
      </c>
      <c r="I897" s="222">
        <v>25</v>
      </c>
      <c r="J897" s="222">
        <v>18000</v>
      </c>
      <c r="K897" s="222">
        <f t="shared" si="48"/>
        <v>450000</v>
      </c>
      <c r="L897" s="223">
        <f t="shared" si="49"/>
        <v>450000</v>
      </c>
    </row>
    <row r="898" spans="1:14" s="83" customFormat="1" ht="66.75" customHeight="1">
      <c r="A898" s="123">
        <v>313</v>
      </c>
      <c r="B898" s="120">
        <v>49</v>
      </c>
      <c r="C898" s="127" t="s">
        <v>252</v>
      </c>
      <c r="D898" s="126" t="s">
        <v>1509</v>
      </c>
      <c r="E898" s="126" t="s">
        <v>1509</v>
      </c>
      <c r="F898" s="194" t="s">
        <v>1510</v>
      </c>
      <c r="G898" s="120" t="s">
        <v>982</v>
      </c>
      <c r="H898" s="197" t="s">
        <v>1109</v>
      </c>
      <c r="I898" s="222">
        <v>10000</v>
      </c>
      <c r="J898" s="222">
        <v>55</v>
      </c>
      <c r="K898" s="222">
        <f t="shared" si="48"/>
        <v>550000</v>
      </c>
      <c r="L898" s="223">
        <f t="shared" si="49"/>
        <v>550000</v>
      </c>
    </row>
    <row r="899" spans="1:14" s="83" customFormat="1" ht="66.75" customHeight="1">
      <c r="A899" s="219"/>
      <c r="B899" s="220"/>
      <c r="C899" s="127"/>
      <c r="D899" s="126"/>
      <c r="E899" s="126"/>
      <c r="F899" s="194"/>
      <c r="G899" s="220"/>
      <c r="H899" s="197"/>
      <c r="I899" s="222"/>
      <c r="J899" s="222"/>
      <c r="K899" s="222">
        <v>13634920</v>
      </c>
      <c r="L899" s="223">
        <f>K899</f>
        <v>13634920</v>
      </c>
    </row>
    <row r="900" spans="1:14" s="87" customFormat="1" ht="87" customHeight="1">
      <c r="A900" s="123"/>
      <c r="B900" s="120"/>
      <c r="C900" s="231" t="s">
        <v>467</v>
      </c>
      <c r="D900" s="166"/>
      <c r="E900" s="166"/>
      <c r="F900" s="166"/>
      <c r="G900" s="120"/>
      <c r="H900" s="199"/>
      <c r="I900" s="168"/>
      <c r="J900" s="196"/>
      <c r="K900" s="144">
        <f>SUM(K675:K898)</f>
        <v>49210095</v>
      </c>
      <c r="L900" s="144">
        <f>SUM(L675:L899)</f>
        <v>63992318.560000002</v>
      </c>
      <c r="M900" s="200" t="e">
        <f>L900-#REF!</f>
        <v>#REF!</v>
      </c>
    </row>
    <row r="901" spans="1:14" s="87" customFormat="1" ht="25.5" customHeight="1">
      <c r="A901" s="123"/>
      <c r="B901" s="120"/>
      <c r="C901" s="474" t="s">
        <v>1112</v>
      </c>
      <c r="D901" s="475"/>
      <c r="E901" s="166"/>
      <c r="F901" s="166"/>
      <c r="G901" s="120"/>
      <c r="H901" s="199"/>
      <c r="I901" s="168"/>
      <c r="J901" s="198"/>
      <c r="K901" s="180">
        <f>K668+K673+K900</f>
        <v>61663774.142847717</v>
      </c>
      <c r="L901" s="180">
        <f>SUM(L675:L900)</f>
        <v>127984637.12</v>
      </c>
    </row>
    <row r="902" spans="1:14" s="87" customFormat="1" ht="18.75">
      <c r="A902" s="147"/>
      <c r="B902" s="462" t="s">
        <v>927</v>
      </c>
      <c r="C902" s="463"/>
      <c r="D902" s="463"/>
      <c r="E902" s="463"/>
      <c r="F902" s="463"/>
      <c r="G902" s="463"/>
      <c r="H902" s="201"/>
      <c r="I902" s="202" t="e">
        <f>#REF!</f>
        <v>#REF!</v>
      </c>
      <c r="J902" s="175"/>
      <c r="K902" s="175">
        <f>K18+K445+K511+K527+K531+K566+K656+K660+K668+K673+K900</f>
        <v>301385726.45971757</v>
      </c>
      <c r="L902" s="175">
        <f>L18+L445+L511+L527+L531+L566+L656+L660+L668+L673+L900</f>
        <v>341991642.73488373</v>
      </c>
      <c r="N902" s="200"/>
    </row>
    <row r="903" spans="1:14" s="87" customFormat="1" ht="18.75">
      <c r="A903" s="119"/>
      <c r="B903" s="469" t="s">
        <v>1113</v>
      </c>
      <c r="C903" s="470"/>
      <c r="D903" s="470"/>
      <c r="E903" s="470"/>
      <c r="F903" s="470"/>
      <c r="G903" s="470"/>
      <c r="H903" s="170"/>
      <c r="I903" s="203" t="e">
        <f>#REF!+B509</f>
        <v>#REF!</v>
      </c>
      <c r="J903" s="160"/>
      <c r="K903" s="160">
        <f>K900+K510</f>
        <v>50276145</v>
      </c>
      <c r="L903" s="160">
        <f>L900+L510</f>
        <v>65186294.560000002</v>
      </c>
    </row>
    <row r="904" spans="1:14" s="62" customFormat="1" ht="21" customHeight="1">
      <c r="A904" s="119"/>
      <c r="B904" s="471" t="s">
        <v>2</v>
      </c>
      <c r="C904" s="472"/>
      <c r="D904" s="472"/>
      <c r="E904" s="472"/>
      <c r="F904" s="472"/>
      <c r="G904" s="472"/>
      <c r="H904" s="170"/>
      <c r="I904" s="203" t="e">
        <f>I902-I903</f>
        <v>#REF!</v>
      </c>
      <c r="J904" s="160"/>
      <c r="K904" s="160">
        <f>K902-K903</f>
        <v>251109581.45971757</v>
      </c>
      <c r="L904" s="160">
        <f>L902-L903</f>
        <v>276805348.17488372</v>
      </c>
    </row>
    <row r="905" spans="1:14" s="62" customFormat="1" ht="26.25" customHeight="1">
      <c r="D905" s="112"/>
      <c r="E905" s="112"/>
      <c r="F905" s="112"/>
      <c r="I905" s="19"/>
      <c r="J905" s="20"/>
      <c r="K905" s="114"/>
      <c r="L905" s="114"/>
    </row>
    <row r="906" spans="1:14" s="62" customFormat="1" ht="26.25" customHeight="1">
      <c r="D906" s="204"/>
      <c r="E906" s="205"/>
      <c r="F906" s="112"/>
      <c r="I906" s="19"/>
      <c r="J906" s="20"/>
      <c r="K906" s="114"/>
      <c r="L906" s="114"/>
    </row>
    <row r="907" spans="1:14" ht="43.5" customHeight="1">
      <c r="A907" s="62"/>
      <c r="B907" s="62"/>
      <c r="C907" s="62"/>
      <c r="D907" s="205"/>
      <c r="E907" s="205"/>
      <c r="F907" s="112"/>
      <c r="G907" s="62"/>
      <c r="H907" s="62"/>
      <c r="K907" s="115"/>
      <c r="L907" s="115"/>
    </row>
    <row r="908" spans="1:14" ht="33.75" customHeight="1">
      <c r="D908" s="206" t="s">
        <v>1119</v>
      </c>
      <c r="E908" s="207"/>
    </row>
    <row r="909" spans="1:14" ht="16.5" thickBot="1"/>
    <row r="910" spans="1:14" ht="17.25" thickTop="1" thickBot="1">
      <c r="K910" s="208"/>
      <c r="L910" s="208"/>
    </row>
    <row r="911" spans="1:14" ht="16.5" thickTop="1"/>
    <row r="912" spans="1:14" ht="30" customHeight="1"/>
    <row r="913" spans="5:7" ht="15" customHeight="1">
      <c r="E913" s="209"/>
    </row>
    <row r="920" spans="5:7">
      <c r="G920" s="210"/>
    </row>
  </sheetData>
  <mergeCells count="49">
    <mergeCell ref="A3:L3"/>
    <mergeCell ref="A2:L2"/>
    <mergeCell ref="A674:L674"/>
    <mergeCell ref="C901:D901"/>
    <mergeCell ref="B902:G902"/>
    <mergeCell ref="B510:G510"/>
    <mergeCell ref="B511:G511"/>
    <mergeCell ref="A512:L512"/>
    <mergeCell ref="A528:L528"/>
    <mergeCell ref="D529:D530"/>
    <mergeCell ref="E529:E530"/>
    <mergeCell ref="B18:G18"/>
    <mergeCell ref="A19:L19"/>
    <mergeCell ref="B445:G445"/>
    <mergeCell ref="A447:L447"/>
    <mergeCell ref="B486:G486"/>
    <mergeCell ref="B903:G903"/>
    <mergeCell ref="B904:G904"/>
    <mergeCell ref="A532:L532"/>
    <mergeCell ref="B566:G566"/>
    <mergeCell ref="B567:L567"/>
    <mergeCell ref="B656:G656"/>
    <mergeCell ref="A661:L661"/>
    <mergeCell ref="B669:L669"/>
    <mergeCell ref="B503:G503"/>
    <mergeCell ref="H5:H6"/>
    <mergeCell ref="I5:I6"/>
    <mergeCell ref="J5:J6"/>
    <mergeCell ref="K5:K6"/>
    <mergeCell ref="A51:L51"/>
    <mergeCell ref="B85:G85"/>
    <mergeCell ref="B86:L86"/>
    <mergeCell ref="B175:G175"/>
    <mergeCell ref="A180:L180"/>
    <mergeCell ref="B188:L188"/>
    <mergeCell ref="A193:L193"/>
    <mergeCell ref="B463:G463"/>
    <mergeCell ref="B471:G471"/>
    <mergeCell ref="B478:G478"/>
    <mergeCell ref="B479:G479"/>
    <mergeCell ref="L5:L6"/>
    <mergeCell ref="A8:L8"/>
    <mergeCell ref="A5:A6"/>
    <mergeCell ref="B5:B6"/>
    <mergeCell ref="C5:C6"/>
    <mergeCell ref="D5:D6"/>
    <mergeCell ref="E5:E6"/>
    <mergeCell ref="F5:F6"/>
    <mergeCell ref="G5:G6"/>
  </mergeCells>
  <dataValidations disablePrompts="1" count="2">
    <dataValidation allowBlank="1" showInputMessage="1" showErrorMessage="1" prompt="Единица измерения заполняется автоматически в соответствии с КТРУ" sqref="F566 F527 F673 F668 F660 F657 F192 F187 F85 F179 F176" xr:uid="{00000000-0002-0000-0100-000000000000}"/>
    <dataValidation type="list" allowBlank="1" showInputMessage="1" showErrorMessage="1" sqref="E566 E527 E673 E668 E660 E657 E192 E187 E85 E179 E176" xr:uid="{00000000-0002-0000-0100-000001000000}">
      <formula1>Способ</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1"/>
  <sheetViews>
    <sheetView tabSelected="1" view="pageBreakPreview" topLeftCell="A510" zoomScale="60" zoomScaleNormal="60" workbookViewId="0">
      <selection activeCell="F3" sqref="F3"/>
    </sheetView>
  </sheetViews>
  <sheetFormatPr defaultColWidth="9.7109375" defaultRowHeight="15.75"/>
  <cols>
    <col min="1" max="1" width="11.5703125" style="317" customWidth="1"/>
    <col min="2" max="2" width="15.5703125" style="317" customWidth="1"/>
    <col min="3" max="3" width="18.140625" style="317" bestFit="1" customWidth="1"/>
    <col min="4" max="5" width="48.28515625" style="318" customWidth="1"/>
    <col min="6" max="6" width="81.7109375" style="318" customWidth="1"/>
    <col min="7" max="7" width="37.42578125" style="319" customWidth="1"/>
    <col min="8" max="8" width="20.7109375" style="317" customWidth="1"/>
    <col min="9" max="9" width="16.5703125" style="320" customWidth="1"/>
    <col min="10" max="10" width="28.85546875" style="321" customWidth="1"/>
    <col min="11" max="11" width="34" style="321" customWidth="1"/>
    <col min="12" max="12" width="32.85546875" style="321" customWidth="1"/>
    <col min="13" max="13" width="22.85546875" style="317" customWidth="1"/>
    <col min="14" max="14" width="32.85546875" style="317" customWidth="1"/>
    <col min="15" max="16384" width="9.7109375" style="317"/>
  </cols>
  <sheetData>
    <row r="1" spans="1:17" ht="20.25">
      <c r="L1" s="390"/>
      <c r="M1" s="391" t="s">
        <v>1649</v>
      </c>
      <c r="N1" s="391"/>
    </row>
    <row r="2" spans="1:17" ht="20.25">
      <c r="L2" s="492" t="s">
        <v>1652</v>
      </c>
      <c r="M2" s="492"/>
      <c r="N2" s="492"/>
    </row>
    <row r="3" spans="1:17" ht="20.25">
      <c r="L3" s="492" t="s">
        <v>1653</v>
      </c>
      <c r="M3" s="492"/>
      <c r="N3" s="492"/>
    </row>
    <row r="4" spans="1:17" ht="6.75" customHeight="1"/>
    <row r="5" spans="1:17" ht="15" customHeight="1"/>
    <row r="6" spans="1:17" ht="27.75" customHeight="1">
      <c r="A6" s="495" t="s">
        <v>1120</v>
      </c>
      <c r="B6" s="495"/>
      <c r="C6" s="495"/>
      <c r="D6" s="495"/>
      <c r="E6" s="495"/>
      <c r="F6" s="495"/>
      <c r="G6" s="495"/>
      <c r="H6" s="495"/>
      <c r="I6" s="495"/>
      <c r="J6" s="495"/>
      <c r="K6" s="495"/>
      <c r="L6" s="495"/>
      <c r="M6" s="330"/>
      <c r="N6" s="330"/>
      <c r="O6" s="330"/>
      <c r="P6" s="330"/>
      <c r="Q6" s="319"/>
    </row>
    <row r="7" spans="1:17" ht="62.25" customHeight="1">
      <c r="A7" s="496" t="s">
        <v>934</v>
      </c>
      <c r="B7" s="496"/>
      <c r="C7" s="496"/>
      <c r="D7" s="496"/>
      <c r="E7" s="496"/>
      <c r="F7" s="496"/>
      <c r="G7" s="496"/>
      <c r="H7" s="496"/>
      <c r="I7" s="496"/>
      <c r="J7" s="496"/>
      <c r="K7" s="496"/>
      <c r="L7" s="496"/>
      <c r="M7" s="331"/>
      <c r="N7" s="331"/>
      <c r="O7" s="331"/>
      <c r="Q7" s="319"/>
    </row>
    <row r="8" spans="1:17" ht="27.75" customHeight="1">
      <c r="B8" s="322"/>
      <c r="C8" s="322"/>
      <c r="D8" s="323"/>
    </row>
    <row r="9" spans="1:17" ht="27.75" customHeight="1">
      <c r="A9" s="490" t="s">
        <v>3</v>
      </c>
      <c r="B9" s="490" t="s">
        <v>4</v>
      </c>
      <c r="C9" s="490" t="s">
        <v>5</v>
      </c>
      <c r="D9" s="491" t="s">
        <v>6</v>
      </c>
      <c r="E9" s="491" t="s">
        <v>7</v>
      </c>
      <c r="F9" s="491" t="s">
        <v>9</v>
      </c>
      <c r="G9" s="491" t="s">
        <v>10</v>
      </c>
      <c r="H9" s="491" t="s">
        <v>12</v>
      </c>
      <c r="I9" s="497" t="s">
        <v>13</v>
      </c>
      <c r="J9" s="486" t="s">
        <v>14</v>
      </c>
      <c r="K9" s="486" t="s">
        <v>15</v>
      </c>
      <c r="L9" s="486" t="s">
        <v>16</v>
      </c>
      <c r="M9" s="490" t="s">
        <v>17</v>
      </c>
      <c r="N9" s="491" t="s">
        <v>19</v>
      </c>
    </row>
    <row r="10" spans="1:17" s="324" customFormat="1" ht="71.25" customHeight="1">
      <c r="A10" s="490"/>
      <c r="B10" s="490"/>
      <c r="C10" s="490"/>
      <c r="D10" s="491"/>
      <c r="E10" s="491"/>
      <c r="F10" s="491"/>
      <c r="G10" s="491"/>
      <c r="H10" s="491"/>
      <c r="I10" s="497"/>
      <c r="J10" s="486"/>
      <c r="K10" s="486"/>
      <c r="L10" s="486"/>
      <c r="M10" s="490"/>
      <c r="N10" s="491"/>
    </row>
    <row r="11" spans="1:17" ht="27.75" customHeight="1">
      <c r="A11" s="346">
        <v>1</v>
      </c>
      <c r="B11" s="346">
        <v>2</v>
      </c>
      <c r="C11" s="346">
        <v>3</v>
      </c>
      <c r="D11" s="346">
        <v>4</v>
      </c>
      <c r="E11" s="346">
        <v>5</v>
      </c>
      <c r="F11" s="346">
        <v>6</v>
      </c>
      <c r="G11" s="346">
        <v>7</v>
      </c>
      <c r="H11" s="346">
        <v>8</v>
      </c>
      <c r="I11" s="346">
        <v>9</v>
      </c>
      <c r="J11" s="346">
        <v>10</v>
      </c>
      <c r="K11" s="346">
        <v>11</v>
      </c>
      <c r="L11" s="346">
        <v>12</v>
      </c>
      <c r="M11" s="336">
        <v>13</v>
      </c>
      <c r="N11" s="336">
        <v>14</v>
      </c>
    </row>
    <row r="12" spans="1:17" ht="27.75" customHeight="1">
      <c r="A12" s="487" t="s">
        <v>1114</v>
      </c>
      <c r="B12" s="487"/>
      <c r="C12" s="487"/>
      <c r="D12" s="487"/>
      <c r="E12" s="487"/>
      <c r="F12" s="487"/>
      <c r="G12" s="487"/>
      <c r="H12" s="487"/>
      <c r="I12" s="487"/>
      <c r="J12" s="487"/>
      <c r="K12" s="487"/>
      <c r="L12" s="487"/>
      <c r="M12" s="336"/>
      <c r="N12" s="336"/>
    </row>
    <row r="13" spans="1:17" s="325" customFormat="1" ht="53.25" customHeight="1">
      <c r="A13" s="332">
        <v>1</v>
      </c>
      <c r="B13" s="332">
        <v>1</v>
      </c>
      <c r="C13" s="336" t="s">
        <v>22</v>
      </c>
      <c r="D13" s="337" t="s">
        <v>23</v>
      </c>
      <c r="E13" s="337" t="s">
        <v>24</v>
      </c>
      <c r="F13" s="337" t="s">
        <v>25</v>
      </c>
      <c r="G13" s="337" t="s">
        <v>26</v>
      </c>
      <c r="H13" s="332" t="s">
        <v>34</v>
      </c>
      <c r="I13" s="333">
        <v>1</v>
      </c>
      <c r="J13" s="334">
        <v>18595321.420000002</v>
      </c>
      <c r="K13" s="335">
        <f>I13*J13</f>
        <v>18595321.420000002</v>
      </c>
      <c r="L13" s="335">
        <f>K13*1.12</f>
        <v>20826759.990400005</v>
      </c>
      <c r="M13" s="332" t="s">
        <v>69</v>
      </c>
      <c r="N13" s="332" t="s">
        <v>1586</v>
      </c>
    </row>
    <row r="14" spans="1:17" ht="53.25" customHeight="1">
      <c r="A14" s="336">
        <v>2</v>
      </c>
      <c r="B14" s="336">
        <v>2</v>
      </c>
      <c r="C14" s="336" t="s">
        <v>22</v>
      </c>
      <c r="D14" s="337" t="s">
        <v>35</v>
      </c>
      <c r="E14" s="337" t="s">
        <v>36</v>
      </c>
      <c r="F14" s="337" t="s">
        <v>37</v>
      </c>
      <c r="G14" s="332" t="s">
        <v>27</v>
      </c>
      <c r="H14" s="336" t="s">
        <v>29</v>
      </c>
      <c r="I14" s="347">
        <v>1</v>
      </c>
      <c r="J14" s="335">
        <v>636670.31999999995</v>
      </c>
      <c r="K14" s="335">
        <f t="shared" ref="K14:K20" si="0">I14*J14</f>
        <v>636670.31999999995</v>
      </c>
      <c r="L14" s="335">
        <f t="shared" ref="L14:L15" si="1">K14*1.12</f>
        <v>713070.75840000005</v>
      </c>
      <c r="M14" s="332" t="s">
        <v>69</v>
      </c>
      <c r="N14" s="332" t="s">
        <v>1586</v>
      </c>
    </row>
    <row r="15" spans="1:17" ht="53.25" customHeight="1">
      <c r="A15" s="332">
        <v>3</v>
      </c>
      <c r="B15" s="332">
        <v>3</v>
      </c>
      <c r="C15" s="336" t="s">
        <v>22</v>
      </c>
      <c r="D15" s="337" t="s">
        <v>35</v>
      </c>
      <c r="E15" s="337" t="s">
        <v>36</v>
      </c>
      <c r="F15" s="337" t="s">
        <v>38</v>
      </c>
      <c r="G15" s="332" t="s">
        <v>27</v>
      </c>
      <c r="H15" s="336" t="s">
        <v>29</v>
      </c>
      <c r="I15" s="347">
        <v>1</v>
      </c>
      <c r="J15" s="335">
        <v>314876.49119999999</v>
      </c>
      <c r="K15" s="335">
        <f t="shared" si="0"/>
        <v>314876.49119999999</v>
      </c>
      <c r="L15" s="335">
        <f t="shared" si="1"/>
        <v>352661.67014400003</v>
      </c>
      <c r="M15" s="332" t="s">
        <v>69</v>
      </c>
      <c r="N15" s="332" t="s">
        <v>1586</v>
      </c>
    </row>
    <row r="16" spans="1:17" ht="53.25" customHeight="1">
      <c r="A16" s="332">
        <v>4</v>
      </c>
      <c r="B16" s="336">
        <v>4</v>
      </c>
      <c r="C16" s="336" t="s">
        <v>936</v>
      </c>
      <c r="D16" s="348" t="s">
        <v>937</v>
      </c>
      <c r="E16" s="348" t="s">
        <v>937</v>
      </c>
      <c r="F16" s="348" t="s">
        <v>937</v>
      </c>
      <c r="G16" s="332" t="s">
        <v>27</v>
      </c>
      <c r="H16" s="336" t="s">
        <v>29</v>
      </c>
      <c r="I16" s="347">
        <v>40400</v>
      </c>
      <c r="J16" s="335">
        <v>40.26</v>
      </c>
      <c r="K16" s="335">
        <f t="shared" si="0"/>
        <v>1626504</v>
      </c>
      <c r="L16" s="335">
        <f>K16*1.12</f>
        <v>1821684.4800000002</v>
      </c>
      <c r="M16" s="332" t="s">
        <v>69</v>
      </c>
      <c r="N16" s="332" t="s">
        <v>1586</v>
      </c>
    </row>
    <row r="17" spans="1:14" ht="53.25" customHeight="1">
      <c r="A17" s="332">
        <v>6</v>
      </c>
      <c r="B17" s="336">
        <v>6</v>
      </c>
      <c r="C17" s="336" t="s">
        <v>22</v>
      </c>
      <c r="D17" s="337" t="s">
        <v>50</v>
      </c>
      <c r="E17" s="337" t="s">
        <v>51</v>
      </c>
      <c r="F17" s="337" t="s">
        <v>52</v>
      </c>
      <c r="G17" s="332" t="s">
        <v>939</v>
      </c>
      <c r="H17" s="336" t="s">
        <v>29</v>
      </c>
      <c r="I17" s="347">
        <v>1</v>
      </c>
      <c r="J17" s="335">
        <v>1206820</v>
      </c>
      <c r="K17" s="335">
        <f t="shared" si="0"/>
        <v>1206820</v>
      </c>
      <c r="L17" s="335">
        <f>K17*1.12</f>
        <v>1351638.4000000001</v>
      </c>
      <c r="M17" s="332" t="s">
        <v>69</v>
      </c>
      <c r="N17" s="332" t="s">
        <v>1586</v>
      </c>
    </row>
    <row r="18" spans="1:14" ht="53.25" customHeight="1">
      <c r="A18" s="332">
        <v>6</v>
      </c>
      <c r="B18" s="336">
        <v>6</v>
      </c>
      <c r="C18" s="336" t="s">
        <v>22</v>
      </c>
      <c r="D18" s="337" t="s">
        <v>50</v>
      </c>
      <c r="E18" s="337" t="s">
        <v>51</v>
      </c>
      <c r="F18" s="337" t="s">
        <v>52</v>
      </c>
      <c r="G18" s="332" t="s">
        <v>939</v>
      </c>
      <c r="H18" s="336" t="s">
        <v>29</v>
      </c>
      <c r="I18" s="347">
        <v>1</v>
      </c>
      <c r="J18" s="335">
        <v>132473.79999999999</v>
      </c>
      <c r="K18" s="335">
        <f t="shared" si="0"/>
        <v>132473.79999999999</v>
      </c>
      <c r="L18" s="335">
        <f>K18*1.12</f>
        <v>148370.65599999999</v>
      </c>
      <c r="M18" s="332" t="s">
        <v>69</v>
      </c>
      <c r="N18" s="332" t="s">
        <v>1586</v>
      </c>
    </row>
    <row r="19" spans="1:14" ht="53.25" customHeight="1">
      <c r="A19" s="332">
        <v>7</v>
      </c>
      <c r="B19" s="332">
        <v>7</v>
      </c>
      <c r="C19" s="336" t="s">
        <v>53</v>
      </c>
      <c r="D19" s="337" t="s">
        <v>940</v>
      </c>
      <c r="E19" s="337" t="s">
        <v>941</v>
      </c>
      <c r="F19" s="337" t="s">
        <v>941</v>
      </c>
      <c r="G19" s="332" t="s">
        <v>939</v>
      </c>
      <c r="H19" s="336" t="s">
        <v>942</v>
      </c>
      <c r="I19" s="347">
        <v>1</v>
      </c>
      <c r="J19" s="335">
        <v>16072</v>
      </c>
      <c r="K19" s="335">
        <f t="shared" si="0"/>
        <v>16072</v>
      </c>
      <c r="L19" s="335">
        <v>18000</v>
      </c>
      <c r="M19" s="332" t="s">
        <v>69</v>
      </c>
      <c r="N19" s="332" t="s">
        <v>1586</v>
      </c>
    </row>
    <row r="20" spans="1:14" ht="53.25" customHeight="1">
      <c r="A20" s="332">
        <v>9</v>
      </c>
      <c r="B20" s="332">
        <v>9</v>
      </c>
      <c r="C20" s="336" t="s">
        <v>53</v>
      </c>
      <c r="D20" s="337" t="s">
        <v>943</v>
      </c>
      <c r="E20" s="337" t="s">
        <v>943</v>
      </c>
      <c r="F20" s="337" t="s">
        <v>943</v>
      </c>
      <c r="G20" s="332" t="s">
        <v>939</v>
      </c>
      <c r="H20" s="336" t="s">
        <v>29</v>
      </c>
      <c r="I20" s="347">
        <v>1</v>
      </c>
      <c r="J20" s="335">
        <v>80000</v>
      </c>
      <c r="K20" s="335">
        <f t="shared" si="0"/>
        <v>80000</v>
      </c>
      <c r="L20" s="335">
        <f>K20*1.12</f>
        <v>89600.000000000015</v>
      </c>
      <c r="M20" s="332" t="s">
        <v>69</v>
      </c>
      <c r="N20" s="332" t="s">
        <v>1586</v>
      </c>
    </row>
    <row r="21" spans="1:14" ht="53.25" customHeight="1">
      <c r="A21" s="332">
        <v>9</v>
      </c>
      <c r="B21" s="332">
        <v>9</v>
      </c>
      <c r="C21" s="336" t="s">
        <v>53</v>
      </c>
      <c r="D21" s="348" t="s">
        <v>39</v>
      </c>
      <c r="E21" s="348" t="s">
        <v>40</v>
      </c>
      <c r="F21" s="337" t="s">
        <v>938</v>
      </c>
      <c r="G21" s="332" t="s">
        <v>939</v>
      </c>
      <c r="H21" s="336" t="s">
        <v>29</v>
      </c>
      <c r="I21" s="347">
        <v>1</v>
      </c>
      <c r="J21" s="335">
        <v>172560</v>
      </c>
      <c r="K21" s="335">
        <v>172560</v>
      </c>
      <c r="L21" s="335">
        <f>136000+36560.94</f>
        <v>172560.94</v>
      </c>
      <c r="M21" s="332" t="s">
        <v>69</v>
      </c>
      <c r="N21" s="332" t="s">
        <v>1586</v>
      </c>
    </row>
    <row r="22" spans="1:14" ht="27.75" customHeight="1">
      <c r="A22" s="336"/>
      <c r="B22" s="489" t="s">
        <v>55</v>
      </c>
      <c r="C22" s="489"/>
      <c r="D22" s="489"/>
      <c r="E22" s="489"/>
      <c r="F22" s="489"/>
      <c r="G22" s="489"/>
      <c r="H22" s="349"/>
      <c r="I22" s="350"/>
      <c r="J22" s="351"/>
      <c r="K22" s="351">
        <f>SUM(K13:K21)</f>
        <v>22781298.031200003</v>
      </c>
      <c r="L22" s="351">
        <f>SUM(L13:L21)</f>
        <v>25494346.894944005</v>
      </c>
      <c r="M22" s="336"/>
      <c r="N22" s="336"/>
    </row>
    <row r="23" spans="1:14" ht="27.75" customHeight="1">
      <c r="A23" s="487" t="s">
        <v>1115</v>
      </c>
      <c r="B23" s="487"/>
      <c r="C23" s="487"/>
      <c r="D23" s="487"/>
      <c r="E23" s="487"/>
      <c r="F23" s="487"/>
      <c r="G23" s="487"/>
      <c r="H23" s="487"/>
      <c r="I23" s="487"/>
      <c r="J23" s="487"/>
      <c r="K23" s="487"/>
      <c r="L23" s="487"/>
      <c r="M23" s="336"/>
      <c r="N23" s="336"/>
    </row>
    <row r="24" spans="1:14" ht="69" customHeight="1">
      <c r="A24" s="336">
        <v>10</v>
      </c>
      <c r="B24" s="336">
        <v>2</v>
      </c>
      <c r="C24" s="336" t="s">
        <v>22</v>
      </c>
      <c r="D24" s="332" t="s">
        <v>73</v>
      </c>
      <c r="E24" s="332" t="s">
        <v>74</v>
      </c>
      <c r="F24" s="332" t="s">
        <v>74</v>
      </c>
      <c r="G24" s="332" t="s">
        <v>939</v>
      </c>
      <c r="H24" s="332" t="s">
        <v>29</v>
      </c>
      <c r="I24" s="347">
        <v>1</v>
      </c>
      <c r="J24" s="335">
        <v>7000000</v>
      </c>
      <c r="K24" s="335">
        <f t="shared" ref="K24:K28" si="2">I24*J24</f>
        <v>7000000</v>
      </c>
      <c r="L24" s="335">
        <v>7000000</v>
      </c>
      <c r="M24" s="332" t="s">
        <v>69</v>
      </c>
      <c r="N24" s="332" t="s">
        <v>1586</v>
      </c>
    </row>
    <row r="25" spans="1:14" ht="69" customHeight="1">
      <c r="A25" s="336">
        <v>11</v>
      </c>
      <c r="B25" s="336">
        <v>1</v>
      </c>
      <c r="C25" s="336" t="s">
        <v>22</v>
      </c>
      <c r="D25" s="337" t="s">
        <v>156</v>
      </c>
      <c r="E25" s="337" t="s">
        <v>157</v>
      </c>
      <c r="F25" s="337" t="s">
        <v>157</v>
      </c>
      <c r="G25" s="332" t="s">
        <v>939</v>
      </c>
      <c r="H25" s="332" t="s">
        <v>29</v>
      </c>
      <c r="I25" s="333">
        <v>1</v>
      </c>
      <c r="J25" s="334">
        <v>196500</v>
      </c>
      <c r="K25" s="335">
        <f>I25*J25</f>
        <v>196500</v>
      </c>
      <c r="L25" s="335">
        <f>K25*1.12</f>
        <v>220080.00000000003</v>
      </c>
      <c r="M25" s="332" t="s">
        <v>69</v>
      </c>
      <c r="N25" s="332" t="s">
        <v>1586</v>
      </c>
    </row>
    <row r="26" spans="1:14" ht="69" customHeight="1">
      <c r="A26" s="336">
        <v>12</v>
      </c>
      <c r="B26" s="336">
        <v>2</v>
      </c>
      <c r="C26" s="336" t="s">
        <v>22</v>
      </c>
      <c r="D26" s="337" t="s">
        <v>148</v>
      </c>
      <c r="E26" s="337" t="s">
        <v>1512</v>
      </c>
      <c r="F26" s="337" t="s">
        <v>1512</v>
      </c>
      <c r="G26" s="332" t="s">
        <v>939</v>
      </c>
      <c r="H26" s="332" t="s">
        <v>29</v>
      </c>
      <c r="I26" s="333">
        <v>1</v>
      </c>
      <c r="J26" s="334">
        <v>550000</v>
      </c>
      <c r="K26" s="335">
        <f>I26*J26</f>
        <v>550000</v>
      </c>
      <c r="L26" s="335">
        <f>K26*1.12</f>
        <v>616000.00000000012</v>
      </c>
      <c r="M26" s="332" t="s">
        <v>69</v>
      </c>
      <c r="N26" s="332" t="s">
        <v>1586</v>
      </c>
    </row>
    <row r="27" spans="1:14" ht="69" customHeight="1">
      <c r="A27" s="336">
        <v>13</v>
      </c>
      <c r="B27" s="336">
        <v>3</v>
      </c>
      <c r="C27" s="336" t="s">
        <v>22</v>
      </c>
      <c r="D27" s="337" t="s">
        <v>116</v>
      </c>
      <c r="E27" s="337" t="s">
        <v>1513</v>
      </c>
      <c r="F27" s="337" t="s">
        <v>1513</v>
      </c>
      <c r="G27" s="332" t="s">
        <v>939</v>
      </c>
      <c r="H27" s="332" t="s">
        <v>29</v>
      </c>
      <c r="I27" s="333">
        <v>1</v>
      </c>
      <c r="J27" s="334">
        <v>267900</v>
      </c>
      <c r="K27" s="335">
        <f>I27*J27</f>
        <v>267900</v>
      </c>
      <c r="L27" s="335">
        <f>K27*1.12</f>
        <v>300048</v>
      </c>
      <c r="M27" s="332" t="s">
        <v>69</v>
      </c>
      <c r="N27" s="332" t="s">
        <v>1586</v>
      </c>
    </row>
    <row r="28" spans="1:14" ht="69" customHeight="1">
      <c r="A28" s="336">
        <v>14</v>
      </c>
      <c r="B28" s="336">
        <v>4</v>
      </c>
      <c r="C28" s="336" t="s">
        <v>22</v>
      </c>
      <c r="D28" s="337" t="s">
        <v>76</v>
      </c>
      <c r="E28" s="337" t="s">
        <v>77</v>
      </c>
      <c r="F28" s="337" t="s">
        <v>77</v>
      </c>
      <c r="G28" s="332" t="s">
        <v>939</v>
      </c>
      <c r="H28" s="332" t="s">
        <v>29</v>
      </c>
      <c r="I28" s="333">
        <v>1</v>
      </c>
      <c r="J28" s="335">
        <v>800000</v>
      </c>
      <c r="K28" s="335">
        <f t="shared" si="2"/>
        <v>800000</v>
      </c>
      <c r="L28" s="335">
        <f>K28</f>
        <v>800000</v>
      </c>
      <c r="M28" s="336" t="s">
        <v>303</v>
      </c>
      <c r="N28" s="332" t="s">
        <v>1586</v>
      </c>
    </row>
    <row r="29" spans="1:14" ht="69" customHeight="1">
      <c r="A29" s="336">
        <v>15</v>
      </c>
      <c r="B29" s="336">
        <v>5</v>
      </c>
      <c r="C29" s="336" t="s">
        <v>22</v>
      </c>
      <c r="D29" s="337" t="s">
        <v>93</v>
      </c>
      <c r="E29" s="337" t="s">
        <v>94</v>
      </c>
      <c r="F29" s="337" t="s">
        <v>95</v>
      </c>
      <c r="G29" s="332" t="s">
        <v>27</v>
      </c>
      <c r="H29" s="332" t="s">
        <v>29</v>
      </c>
      <c r="I29" s="333">
        <v>1</v>
      </c>
      <c r="J29" s="334">
        <v>4936750</v>
      </c>
      <c r="K29" s="335">
        <f>I29*J29</f>
        <v>4936750</v>
      </c>
      <c r="L29" s="335">
        <v>4936750</v>
      </c>
      <c r="M29" s="336" t="s">
        <v>69</v>
      </c>
      <c r="N29" s="332" t="s">
        <v>1586</v>
      </c>
    </row>
    <row r="30" spans="1:14" ht="69" customHeight="1">
      <c r="A30" s="336">
        <v>16</v>
      </c>
      <c r="B30" s="336">
        <v>6</v>
      </c>
      <c r="C30" s="336" t="s">
        <v>22</v>
      </c>
      <c r="D30" s="337" t="s">
        <v>1587</v>
      </c>
      <c r="E30" s="337" t="s">
        <v>1587</v>
      </c>
      <c r="F30" s="337" t="s">
        <v>1514</v>
      </c>
      <c r="G30" s="332" t="s">
        <v>939</v>
      </c>
      <c r="H30" s="332" t="s">
        <v>29</v>
      </c>
      <c r="I30" s="333">
        <v>1</v>
      </c>
      <c r="J30" s="334">
        <v>267900</v>
      </c>
      <c r="K30" s="335">
        <f>I30*J30</f>
        <v>267900</v>
      </c>
      <c r="L30" s="335">
        <f>K30*1.12</f>
        <v>300048</v>
      </c>
      <c r="M30" s="336" t="s">
        <v>303</v>
      </c>
      <c r="N30" s="332" t="s">
        <v>1586</v>
      </c>
    </row>
    <row r="31" spans="1:14" ht="69" customHeight="1">
      <c r="A31" s="336">
        <v>17</v>
      </c>
      <c r="B31" s="336">
        <v>7</v>
      </c>
      <c r="C31" s="336" t="s">
        <v>22</v>
      </c>
      <c r="D31" s="337" t="s">
        <v>97</v>
      </c>
      <c r="E31" s="337" t="s">
        <v>98</v>
      </c>
      <c r="F31" s="337" t="s">
        <v>99</v>
      </c>
      <c r="G31" s="332" t="s">
        <v>939</v>
      </c>
      <c r="H31" s="332" t="s">
        <v>29</v>
      </c>
      <c r="I31" s="333">
        <v>1</v>
      </c>
      <c r="J31" s="334">
        <v>3056660</v>
      </c>
      <c r="K31" s="335">
        <f>I31*J31</f>
        <v>3056660</v>
      </c>
      <c r="L31" s="335">
        <f>K31</f>
        <v>3056660</v>
      </c>
      <c r="M31" s="336" t="s">
        <v>220</v>
      </c>
      <c r="N31" s="332" t="s">
        <v>1586</v>
      </c>
    </row>
    <row r="32" spans="1:14" ht="69" customHeight="1">
      <c r="A32" s="336">
        <v>18</v>
      </c>
      <c r="B32" s="336">
        <v>8</v>
      </c>
      <c r="C32" s="336" t="s">
        <v>53</v>
      </c>
      <c r="D32" s="337" t="s">
        <v>957</v>
      </c>
      <c r="E32" s="337" t="s">
        <v>957</v>
      </c>
      <c r="F32" s="337" t="s">
        <v>957</v>
      </c>
      <c r="G32" s="332" t="s">
        <v>939</v>
      </c>
      <c r="H32" s="332" t="s">
        <v>29</v>
      </c>
      <c r="I32" s="333">
        <v>1</v>
      </c>
      <c r="J32" s="334">
        <v>6000000</v>
      </c>
      <c r="K32" s="335">
        <f>I32*J32</f>
        <v>6000000</v>
      </c>
      <c r="L32" s="335">
        <f>K32</f>
        <v>6000000</v>
      </c>
      <c r="M32" s="336" t="s">
        <v>1584</v>
      </c>
      <c r="N32" s="332" t="s">
        <v>1586</v>
      </c>
    </row>
    <row r="33" spans="1:14" ht="69" customHeight="1">
      <c r="A33" s="336">
        <v>19</v>
      </c>
      <c r="B33" s="336">
        <v>9</v>
      </c>
      <c r="C33" s="336" t="s">
        <v>22</v>
      </c>
      <c r="D33" s="337" t="s">
        <v>116</v>
      </c>
      <c r="E33" s="337" t="s">
        <v>117</v>
      </c>
      <c r="F33" s="337" t="s">
        <v>1588</v>
      </c>
      <c r="G33" s="332" t="s">
        <v>939</v>
      </c>
      <c r="H33" s="332" t="s">
        <v>29</v>
      </c>
      <c r="I33" s="333">
        <v>1</v>
      </c>
      <c r="J33" s="334">
        <v>384000</v>
      </c>
      <c r="K33" s="335">
        <f t="shared" ref="K33:K40" si="3">I33*J33</f>
        <v>384000</v>
      </c>
      <c r="L33" s="335">
        <f t="shared" ref="L33" si="4">K33*1.12</f>
        <v>430080.00000000006</v>
      </c>
      <c r="M33" s="336" t="s">
        <v>69</v>
      </c>
      <c r="N33" s="332" t="s">
        <v>1586</v>
      </c>
    </row>
    <row r="34" spans="1:14" ht="69" customHeight="1">
      <c r="A34" s="336">
        <v>20</v>
      </c>
      <c r="B34" s="336">
        <v>10</v>
      </c>
      <c r="C34" s="336" t="s">
        <v>53</v>
      </c>
      <c r="D34" s="337" t="s">
        <v>216</v>
      </c>
      <c r="E34" s="348" t="s">
        <v>217</v>
      </c>
      <c r="F34" s="348" t="s">
        <v>217</v>
      </c>
      <c r="G34" s="332" t="s">
        <v>939</v>
      </c>
      <c r="H34" s="332" t="s">
        <v>29</v>
      </c>
      <c r="I34" s="333">
        <v>1</v>
      </c>
      <c r="J34" s="334">
        <v>1970500</v>
      </c>
      <c r="K34" s="335">
        <f t="shared" si="3"/>
        <v>1970500</v>
      </c>
      <c r="L34" s="335">
        <f>K34*1.12</f>
        <v>2206960</v>
      </c>
      <c r="M34" s="336" t="s">
        <v>69</v>
      </c>
      <c r="N34" s="332" t="s">
        <v>1586</v>
      </c>
    </row>
    <row r="35" spans="1:14" ht="69" customHeight="1">
      <c r="A35" s="336">
        <v>21</v>
      </c>
      <c r="B35" s="336">
        <v>11</v>
      </c>
      <c r="C35" s="336" t="s">
        <v>22</v>
      </c>
      <c r="D35" s="337" t="s">
        <v>101</v>
      </c>
      <c r="E35" s="337" t="s">
        <v>102</v>
      </c>
      <c r="F35" s="337" t="s">
        <v>103</v>
      </c>
      <c r="G35" s="332" t="s">
        <v>27</v>
      </c>
      <c r="H35" s="332" t="s">
        <v>29</v>
      </c>
      <c r="I35" s="333">
        <v>1</v>
      </c>
      <c r="J35" s="334">
        <v>2000000</v>
      </c>
      <c r="K35" s="335">
        <f t="shared" si="3"/>
        <v>2000000</v>
      </c>
      <c r="L35" s="335">
        <f>K35</f>
        <v>2000000</v>
      </c>
      <c r="M35" s="336" t="s">
        <v>69</v>
      </c>
      <c r="N35" s="332" t="s">
        <v>1586</v>
      </c>
    </row>
    <row r="36" spans="1:14" ht="69" customHeight="1">
      <c r="A36" s="336">
        <v>22</v>
      </c>
      <c r="B36" s="336">
        <v>12</v>
      </c>
      <c r="C36" s="336" t="s">
        <v>22</v>
      </c>
      <c r="D36" s="337" t="s">
        <v>57</v>
      </c>
      <c r="E36" s="337" t="s">
        <v>58</v>
      </c>
      <c r="F36" s="337" t="s">
        <v>60</v>
      </c>
      <c r="G36" s="332" t="s">
        <v>939</v>
      </c>
      <c r="H36" s="336" t="s">
        <v>29</v>
      </c>
      <c r="I36" s="347">
        <v>1</v>
      </c>
      <c r="J36" s="335">
        <v>1285700</v>
      </c>
      <c r="K36" s="335">
        <f t="shared" si="3"/>
        <v>1285700</v>
      </c>
      <c r="L36" s="335">
        <f t="shared" ref="L36:L43" si="5">K36*1.12</f>
        <v>1439984.0000000002</v>
      </c>
      <c r="M36" s="336" t="s">
        <v>69</v>
      </c>
      <c r="N36" s="332" t="s">
        <v>1586</v>
      </c>
    </row>
    <row r="37" spans="1:14" ht="69" customHeight="1">
      <c r="A37" s="336">
        <v>23</v>
      </c>
      <c r="B37" s="336">
        <v>13</v>
      </c>
      <c r="C37" s="336" t="s">
        <v>22</v>
      </c>
      <c r="D37" s="337" t="s">
        <v>80</v>
      </c>
      <c r="E37" s="337" t="s">
        <v>81</v>
      </c>
      <c r="F37" s="337" t="s">
        <v>83</v>
      </c>
      <c r="G37" s="332" t="s">
        <v>939</v>
      </c>
      <c r="H37" s="332" t="s">
        <v>29</v>
      </c>
      <c r="I37" s="333">
        <v>1</v>
      </c>
      <c r="J37" s="335">
        <v>2140000</v>
      </c>
      <c r="K37" s="335">
        <f t="shared" si="3"/>
        <v>2140000</v>
      </c>
      <c r="L37" s="335">
        <f t="shared" si="5"/>
        <v>2396800</v>
      </c>
      <c r="M37" s="336" t="s">
        <v>69</v>
      </c>
      <c r="N37" s="332" t="s">
        <v>1586</v>
      </c>
    </row>
    <row r="38" spans="1:14" ht="69" customHeight="1">
      <c r="A38" s="336">
        <v>24</v>
      </c>
      <c r="B38" s="336">
        <v>14</v>
      </c>
      <c r="C38" s="336" t="s">
        <v>22</v>
      </c>
      <c r="D38" s="337" t="s">
        <v>84</v>
      </c>
      <c r="E38" s="337" t="s">
        <v>43</v>
      </c>
      <c r="F38" s="337" t="s">
        <v>86</v>
      </c>
      <c r="G38" s="332" t="s">
        <v>27</v>
      </c>
      <c r="H38" s="332" t="s">
        <v>29</v>
      </c>
      <c r="I38" s="333">
        <v>1</v>
      </c>
      <c r="J38" s="335">
        <v>5155200</v>
      </c>
      <c r="K38" s="335">
        <f t="shared" si="3"/>
        <v>5155200</v>
      </c>
      <c r="L38" s="335">
        <f t="shared" si="5"/>
        <v>5773824.0000000009</v>
      </c>
      <c r="M38" s="336" t="s">
        <v>69</v>
      </c>
      <c r="N38" s="332" t="s">
        <v>1586</v>
      </c>
    </row>
    <row r="39" spans="1:14" ht="69" customHeight="1">
      <c r="A39" s="336">
        <v>25</v>
      </c>
      <c r="B39" s="336">
        <v>15</v>
      </c>
      <c r="C39" s="336" t="s">
        <v>22</v>
      </c>
      <c r="D39" s="337" t="s">
        <v>152</v>
      </c>
      <c r="E39" s="337" t="s">
        <v>153</v>
      </c>
      <c r="F39" s="337" t="s">
        <v>155</v>
      </c>
      <c r="G39" s="332" t="s">
        <v>939</v>
      </c>
      <c r="H39" s="332" t="s">
        <v>29</v>
      </c>
      <c r="I39" s="333">
        <v>1</v>
      </c>
      <c r="J39" s="334">
        <v>681964</v>
      </c>
      <c r="K39" s="335">
        <f t="shared" si="3"/>
        <v>681964</v>
      </c>
      <c r="L39" s="335">
        <f t="shared" si="5"/>
        <v>763799.68</v>
      </c>
      <c r="M39" s="336" t="s">
        <v>69</v>
      </c>
      <c r="N39" s="332" t="s">
        <v>1586</v>
      </c>
    </row>
    <row r="40" spans="1:14" ht="69" customHeight="1">
      <c r="A40" s="336">
        <v>26</v>
      </c>
      <c r="B40" s="336">
        <v>16</v>
      </c>
      <c r="C40" s="336" t="s">
        <v>22</v>
      </c>
      <c r="D40" s="337" t="s">
        <v>87</v>
      </c>
      <c r="E40" s="337" t="s">
        <v>88</v>
      </c>
      <c r="F40" s="337" t="s">
        <v>88</v>
      </c>
      <c r="G40" s="332" t="s">
        <v>939</v>
      </c>
      <c r="H40" s="332" t="s">
        <v>29</v>
      </c>
      <c r="I40" s="333">
        <v>1</v>
      </c>
      <c r="J40" s="335">
        <v>267900</v>
      </c>
      <c r="K40" s="335">
        <f t="shared" si="3"/>
        <v>267900</v>
      </c>
      <c r="L40" s="335">
        <f t="shared" si="5"/>
        <v>300048</v>
      </c>
      <c r="M40" s="336" t="s">
        <v>69</v>
      </c>
      <c r="N40" s="332" t="s">
        <v>1586</v>
      </c>
    </row>
    <row r="41" spans="1:14" ht="69" customHeight="1">
      <c r="A41" s="336">
        <v>27</v>
      </c>
      <c r="B41" s="336">
        <v>17</v>
      </c>
      <c r="C41" s="336" t="s">
        <v>22</v>
      </c>
      <c r="D41" s="337" t="s">
        <v>105</v>
      </c>
      <c r="E41" s="337" t="s">
        <v>106</v>
      </c>
      <c r="F41" s="337" t="s">
        <v>107</v>
      </c>
      <c r="G41" s="332" t="s">
        <v>939</v>
      </c>
      <c r="H41" s="332" t="s">
        <v>29</v>
      </c>
      <c r="I41" s="333">
        <v>1</v>
      </c>
      <c r="J41" s="334">
        <v>758930</v>
      </c>
      <c r="K41" s="335">
        <f>I41*J41</f>
        <v>758930</v>
      </c>
      <c r="L41" s="335">
        <f t="shared" si="5"/>
        <v>850001.60000000009</v>
      </c>
      <c r="M41" s="336" t="s">
        <v>69</v>
      </c>
      <c r="N41" s="332" t="s">
        <v>1586</v>
      </c>
    </row>
    <row r="42" spans="1:14" ht="69" customHeight="1">
      <c r="A42" s="336">
        <v>28</v>
      </c>
      <c r="B42" s="336">
        <v>18</v>
      </c>
      <c r="C42" s="336" t="s">
        <v>22</v>
      </c>
      <c r="D42" s="337" t="s">
        <v>133</v>
      </c>
      <c r="E42" s="337" t="s">
        <v>134</v>
      </c>
      <c r="F42" s="337" t="s">
        <v>135</v>
      </c>
      <c r="G42" s="332" t="s">
        <v>939</v>
      </c>
      <c r="H42" s="332" t="s">
        <v>29</v>
      </c>
      <c r="I42" s="333">
        <v>1</v>
      </c>
      <c r="J42" s="334">
        <v>358000</v>
      </c>
      <c r="K42" s="335">
        <f>I42*J42</f>
        <v>358000</v>
      </c>
      <c r="L42" s="335">
        <f t="shared" si="5"/>
        <v>400960.00000000006</v>
      </c>
      <c r="M42" s="336" t="s">
        <v>69</v>
      </c>
      <c r="N42" s="332" t="s">
        <v>1586</v>
      </c>
    </row>
    <row r="43" spans="1:14" ht="69" customHeight="1">
      <c r="A43" s="336">
        <v>29</v>
      </c>
      <c r="B43" s="336">
        <v>19</v>
      </c>
      <c r="C43" s="336" t="s">
        <v>22</v>
      </c>
      <c r="D43" s="337" t="s">
        <v>116</v>
      </c>
      <c r="E43" s="337" t="s">
        <v>117</v>
      </c>
      <c r="F43" s="337" t="s">
        <v>119</v>
      </c>
      <c r="G43" s="332" t="s">
        <v>939</v>
      </c>
      <c r="H43" s="332" t="s">
        <v>29</v>
      </c>
      <c r="I43" s="333">
        <v>1</v>
      </c>
      <c r="J43" s="334">
        <v>487000</v>
      </c>
      <c r="K43" s="335">
        <f>I43*J43</f>
        <v>487000</v>
      </c>
      <c r="L43" s="335">
        <f t="shared" si="5"/>
        <v>545440</v>
      </c>
      <c r="M43" s="336" t="s">
        <v>69</v>
      </c>
      <c r="N43" s="332" t="s">
        <v>1586</v>
      </c>
    </row>
    <row r="44" spans="1:14" ht="69" customHeight="1">
      <c r="A44" s="336">
        <v>30</v>
      </c>
      <c r="B44" s="336">
        <v>20</v>
      </c>
      <c r="C44" s="336" t="s">
        <v>22</v>
      </c>
      <c r="D44" s="337" t="s">
        <v>126</v>
      </c>
      <c r="E44" s="337" t="s">
        <v>127</v>
      </c>
      <c r="F44" s="337" t="s">
        <v>127</v>
      </c>
      <c r="G44" s="332" t="s">
        <v>939</v>
      </c>
      <c r="H44" s="332" t="s">
        <v>29</v>
      </c>
      <c r="I44" s="333">
        <v>1</v>
      </c>
      <c r="J44" s="334">
        <v>100000</v>
      </c>
      <c r="K44" s="335">
        <v>89000</v>
      </c>
      <c r="L44" s="335">
        <v>100000</v>
      </c>
      <c r="M44" s="336" t="s">
        <v>69</v>
      </c>
      <c r="N44" s="332" t="s">
        <v>1586</v>
      </c>
    </row>
    <row r="45" spans="1:14" ht="69" customHeight="1">
      <c r="A45" s="336">
        <v>31</v>
      </c>
      <c r="B45" s="336">
        <v>21</v>
      </c>
      <c r="C45" s="336" t="s">
        <v>22</v>
      </c>
      <c r="D45" s="337" t="s">
        <v>111</v>
      </c>
      <c r="E45" s="337" t="s">
        <v>112</v>
      </c>
      <c r="F45" s="337" t="s">
        <v>112</v>
      </c>
      <c r="G45" s="332" t="s">
        <v>939</v>
      </c>
      <c r="H45" s="332" t="s">
        <v>29</v>
      </c>
      <c r="I45" s="333">
        <v>1</v>
      </c>
      <c r="J45" s="334">
        <v>357000</v>
      </c>
      <c r="K45" s="335">
        <f t="shared" ref="K45:K58" si="6">I45*J45</f>
        <v>357000</v>
      </c>
      <c r="L45" s="335">
        <v>400000</v>
      </c>
      <c r="M45" s="336" t="s">
        <v>69</v>
      </c>
      <c r="N45" s="332" t="s">
        <v>1586</v>
      </c>
    </row>
    <row r="46" spans="1:14" ht="69" customHeight="1">
      <c r="A46" s="336">
        <v>32</v>
      </c>
      <c r="B46" s="336">
        <v>23</v>
      </c>
      <c r="C46" s="336" t="s">
        <v>53</v>
      </c>
      <c r="D46" s="348" t="s">
        <v>212</v>
      </c>
      <c r="E46" s="337" t="s">
        <v>213</v>
      </c>
      <c r="F46" s="337" t="s">
        <v>213</v>
      </c>
      <c r="G46" s="332" t="s">
        <v>939</v>
      </c>
      <c r="H46" s="332" t="s">
        <v>942</v>
      </c>
      <c r="I46" s="333">
        <v>1</v>
      </c>
      <c r="J46" s="334">
        <v>262774</v>
      </c>
      <c r="K46" s="335">
        <f t="shared" si="6"/>
        <v>262774</v>
      </c>
      <c r="L46" s="335">
        <f>K46</f>
        <v>262774</v>
      </c>
      <c r="M46" s="336" t="s">
        <v>69</v>
      </c>
      <c r="N46" s="332" t="s">
        <v>1586</v>
      </c>
    </row>
    <row r="47" spans="1:14" ht="69" customHeight="1">
      <c r="A47" s="336">
        <v>33</v>
      </c>
      <c r="B47" s="336">
        <v>24</v>
      </c>
      <c r="C47" s="336" t="s">
        <v>22</v>
      </c>
      <c r="D47" s="337" t="s">
        <v>79</v>
      </c>
      <c r="E47" s="337" t="s">
        <v>79</v>
      </c>
      <c r="F47" s="337" t="s">
        <v>79</v>
      </c>
      <c r="G47" s="332" t="s">
        <v>939</v>
      </c>
      <c r="H47" s="332" t="s">
        <v>29</v>
      </c>
      <c r="I47" s="333">
        <v>1</v>
      </c>
      <c r="J47" s="335">
        <v>950000</v>
      </c>
      <c r="K47" s="335">
        <f t="shared" si="6"/>
        <v>950000</v>
      </c>
      <c r="L47" s="335">
        <f>K47*1.12</f>
        <v>1064000</v>
      </c>
      <c r="M47" s="336" t="s">
        <v>69</v>
      </c>
      <c r="N47" s="332" t="s">
        <v>1586</v>
      </c>
    </row>
    <row r="48" spans="1:14" ht="69" customHeight="1">
      <c r="A48" s="336">
        <v>34</v>
      </c>
      <c r="B48" s="336">
        <v>25</v>
      </c>
      <c r="C48" s="336"/>
      <c r="D48" s="337" t="s">
        <v>1121</v>
      </c>
      <c r="E48" s="337" t="s">
        <v>1121</v>
      </c>
      <c r="F48" s="337" t="s">
        <v>1121</v>
      </c>
      <c r="G48" s="332" t="s">
        <v>939</v>
      </c>
      <c r="H48" s="332" t="s">
        <v>29</v>
      </c>
      <c r="I48" s="333">
        <v>1</v>
      </c>
      <c r="J48" s="335">
        <v>1071000</v>
      </c>
      <c r="K48" s="335">
        <f t="shared" si="6"/>
        <v>1071000</v>
      </c>
      <c r="L48" s="335">
        <f>K48*1.12</f>
        <v>1199520</v>
      </c>
      <c r="M48" s="336" t="s">
        <v>69</v>
      </c>
      <c r="N48" s="332" t="s">
        <v>1586</v>
      </c>
    </row>
    <row r="49" spans="1:14" ht="69" customHeight="1">
      <c r="A49" s="336">
        <v>35</v>
      </c>
      <c r="B49" s="336">
        <v>26</v>
      </c>
      <c r="C49" s="336" t="s">
        <v>22</v>
      </c>
      <c r="D49" s="337" t="s">
        <v>124</v>
      </c>
      <c r="E49" s="337" t="s">
        <v>125</v>
      </c>
      <c r="F49" s="337" t="s">
        <v>125</v>
      </c>
      <c r="G49" s="332" t="s">
        <v>939</v>
      </c>
      <c r="H49" s="332" t="s">
        <v>29</v>
      </c>
      <c r="I49" s="333">
        <v>1</v>
      </c>
      <c r="J49" s="334">
        <v>1025000</v>
      </c>
      <c r="K49" s="335">
        <f t="shared" si="6"/>
        <v>1025000</v>
      </c>
      <c r="L49" s="335">
        <f>K49*1.12</f>
        <v>1148000</v>
      </c>
      <c r="M49" s="336" t="s">
        <v>69</v>
      </c>
      <c r="N49" s="332" t="s">
        <v>1586</v>
      </c>
    </row>
    <row r="50" spans="1:14" ht="69" customHeight="1">
      <c r="A50" s="336">
        <v>36</v>
      </c>
      <c r="B50" s="336">
        <v>27</v>
      </c>
      <c r="C50" s="336" t="s">
        <v>22</v>
      </c>
      <c r="D50" s="337" t="s">
        <v>129</v>
      </c>
      <c r="E50" s="337" t="s">
        <v>130</v>
      </c>
      <c r="F50" s="337" t="s">
        <v>130</v>
      </c>
      <c r="G50" s="332" t="s">
        <v>939</v>
      </c>
      <c r="H50" s="332" t="s">
        <v>29</v>
      </c>
      <c r="I50" s="333">
        <v>1</v>
      </c>
      <c r="J50" s="334">
        <v>350000</v>
      </c>
      <c r="K50" s="335">
        <f t="shared" si="6"/>
        <v>350000</v>
      </c>
      <c r="L50" s="335">
        <f>K50*1.12</f>
        <v>392000.00000000006</v>
      </c>
      <c r="M50" s="336" t="s">
        <v>69</v>
      </c>
      <c r="N50" s="332" t="s">
        <v>1586</v>
      </c>
    </row>
    <row r="51" spans="1:14" ht="69" customHeight="1">
      <c r="A51" s="336">
        <v>37</v>
      </c>
      <c r="B51" s="336">
        <v>28</v>
      </c>
      <c r="C51" s="336" t="s">
        <v>1589</v>
      </c>
      <c r="D51" s="337" t="s">
        <v>1590</v>
      </c>
      <c r="E51" s="337" t="s">
        <v>1590</v>
      </c>
      <c r="F51" s="337" t="s">
        <v>1590</v>
      </c>
      <c r="G51" s="332" t="s">
        <v>939</v>
      </c>
      <c r="H51" s="332" t="s">
        <v>29</v>
      </c>
      <c r="I51" s="333">
        <v>1</v>
      </c>
      <c r="J51" s="334">
        <v>307000</v>
      </c>
      <c r="K51" s="335">
        <f t="shared" si="6"/>
        <v>307000</v>
      </c>
      <c r="L51" s="335">
        <f>K51</f>
        <v>307000</v>
      </c>
      <c r="M51" s="336"/>
      <c r="N51" s="332" t="s">
        <v>1586</v>
      </c>
    </row>
    <row r="52" spans="1:14" ht="69" customHeight="1">
      <c r="A52" s="336">
        <v>38</v>
      </c>
      <c r="B52" s="336">
        <v>29</v>
      </c>
      <c r="C52" s="336" t="s">
        <v>1591</v>
      </c>
      <c r="D52" s="337" t="s">
        <v>225</v>
      </c>
      <c r="E52" s="337" t="s">
        <v>225</v>
      </c>
      <c r="F52" s="337" t="s">
        <v>225</v>
      </c>
      <c r="G52" s="332" t="s">
        <v>939</v>
      </c>
      <c r="H52" s="332" t="s">
        <v>29</v>
      </c>
      <c r="I52" s="333">
        <v>1</v>
      </c>
      <c r="J52" s="334">
        <f>L52/1.12</f>
        <v>491071.42857142852</v>
      </c>
      <c r="K52" s="335">
        <f t="shared" si="6"/>
        <v>491071.42857142852</v>
      </c>
      <c r="L52" s="335">
        <v>550000</v>
      </c>
      <c r="M52" s="336"/>
      <c r="N52" s="332" t="s">
        <v>1586</v>
      </c>
    </row>
    <row r="53" spans="1:14" ht="69" customHeight="1">
      <c r="A53" s="336">
        <v>39</v>
      </c>
      <c r="B53" s="336">
        <v>30</v>
      </c>
      <c r="C53" s="336" t="s">
        <v>146</v>
      </c>
      <c r="D53" s="337" t="s">
        <v>1592</v>
      </c>
      <c r="E53" s="337" t="s">
        <v>1651</v>
      </c>
      <c r="F53" s="337"/>
      <c r="G53" s="332" t="s">
        <v>939</v>
      </c>
      <c r="H53" s="332" t="s">
        <v>29</v>
      </c>
      <c r="I53" s="333">
        <v>1</v>
      </c>
      <c r="J53" s="334">
        <v>800000</v>
      </c>
      <c r="K53" s="335">
        <f t="shared" si="6"/>
        <v>800000</v>
      </c>
      <c r="L53" s="335">
        <v>800000</v>
      </c>
      <c r="M53" s="336"/>
      <c r="N53" s="332" t="s">
        <v>1586</v>
      </c>
    </row>
    <row r="54" spans="1:14" ht="69" customHeight="1">
      <c r="A54" s="336">
        <v>40</v>
      </c>
      <c r="B54" s="336">
        <v>31</v>
      </c>
      <c r="C54" s="336" t="s">
        <v>22</v>
      </c>
      <c r="D54" s="337" t="s">
        <v>944</v>
      </c>
      <c r="E54" s="337" t="s">
        <v>945</v>
      </c>
      <c r="F54" s="337" t="s">
        <v>945</v>
      </c>
      <c r="G54" s="332" t="s">
        <v>939</v>
      </c>
      <c r="H54" s="332" t="s">
        <v>29</v>
      </c>
      <c r="I54" s="333">
        <v>1</v>
      </c>
      <c r="J54" s="334">
        <v>25000</v>
      </c>
      <c r="K54" s="335">
        <f t="shared" si="6"/>
        <v>25000</v>
      </c>
      <c r="L54" s="335">
        <f>K54*1.12</f>
        <v>28000.000000000004</v>
      </c>
      <c r="M54" s="336" t="s">
        <v>1585</v>
      </c>
      <c r="N54" s="332" t="s">
        <v>1586</v>
      </c>
    </row>
    <row r="55" spans="1:14" ht="69" customHeight="1">
      <c r="A55" s="336">
        <v>41</v>
      </c>
      <c r="B55" s="336">
        <v>32</v>
      </c>
      <c r="C55" s="336" t="s">
        <v>53</v>
      </c>
      <c r="D55" s="337" t="s">
        <v>142</v>
      </c>
      <c r="E55" s="337" t="s">
        <v>143</v>
      </c>
      <c r="F55" s="337" t="s">
        <v>145</v>
      </c>
      <c r="G55" s="332" t="s">
        <v>939</v>
      </c>
      <c r="H55" s="332" t="s">
        <v>29</v>
      </c>
      <c r="I55" s="333">
        <v>1</v>
      </c>
      <c r="J55" s="334">
        <v>1000000</v>
      </c>
      <c r="K55" s="335">
        <f t="shared" si="6"/>
        <v>1000000</v>
      </c>
      <c r="L55" s="335">
        <f>K55*1.12</f>
        <v>1120000</v>
      </c>
      <c r="M55" s="336" t="s">
        <v>69</v>
      </c>
      <c r="N55" s="332" t="s">
        <v>1586</v>
      </c>
    </row>
    <row r="56" spans="1:14" ht="69" customHeight="1">
      <c r="A56" s="336">
        <v>42</v>
      </c>
      <c r="B56" s="336">
        <v>33</v>
      </c>
      <c r="C56" s="336" t="s">
        <v>22</v>
      </c>
      <c r="D56" s="337" t="s">
        <v>90</v>
      </c>
      <c r="E56" s="337" t="s">
        <v>91</v>
      </c>
      <c r="F56" s="337" t="s">
        <v>91</v>
      </c>
      <c r="G56" s="332" t="s">
        <v>939</v>
      </c>
      <c r="H56" s="332" t="s">
        <v>29</v>
      </c>
      <c r="I56" s="333">
        <v>1</v>
      </c>
      <c r="J56" s="335">
        <v>28500</v>
      </c>
      <c r="K56" s="335">
        <f t="shared" si="6"/>
        <v>28500</v>
      </c>
      <c r="L56" s="335">
        <f>K56*1.12</f>
        <v>31920.000000000004</v>
      </c>
      <c r="M56" s="336" t="s">
        <v>1585</v>
      </c>
      <c r="N56" s="332" t="s">
        <v>1586</v>
      </c>
    </row>
    <row r="57" spans="1:14" ht="69" customHeight="1">
      <c r="A57" s="336">
        <v>43</v>
      </c>
      <c r="B57" s="336">
        <v>34</v>
      </c>
      <c r="C57" s="336" t="s">
        <v>22</v>
      </c>
      <c r="D57" s="337" t="s">
        <v>160</v>
      </c>
      <c r="E57" s="337" t="s">
        <v>161</v>
      </c>
      <c r="F57" s="337" t="s">
        <v>162</v>
      </c>
      <c r="G57" s="332" t="s">
        <v>939</v>
      </c>
      <c r="H57" s="332" t="s">
        <v>29</v>
      </c>
      <c r="I57" s="333">
        <v>1</v>
      </c>
      <c r="J57" s="334">
        <v>15000</v>
      </c>
      <c r="K57" s="335">
        <f t="shared" si="6"/>
        <v>15000</v>
      </c>
      <c r="L57" s="335">
        <f>K57*1.12</f>
        <v>16800</v>
      </c>
      <c r="M57" s="336" t="s">
        <v>69</v>
      </c>
      <c r="N57" s="332" t="s">
        <v>1586</v>
      </c>
    </row>
    <row r="58" spans="1:14" ht="69" customHeight="1">
      <c r="A58" s="336">
        <v>44</v>
      </c>
      <c r="B58" s="336">
        <v>35</v>
      </c>
      <c r="C58" s="336" t="s">
        <v>22</v>
      </c>
      <c r="D58" s="337" t="s">
        <v>170</v>
      </c>
      <c r="E58" s="337" t="s">
        <v>171</v>
      </c>
      <c r="F58" s="337" t="s">
        <v>172</v>
      </c>
      <c r="G58" s="332" t="s">
        <v>939</v>
      </c>
      <c r="H58" s="332" t="s">
        <v>29</v>
      </c>
      <c r="I58" s="333">
        <v>1</v>
      </c>
      <c r="J58" s="334">
        <v>120000</v>
      </c>
      <c r="K58" s="335">
        <f t="shared" si="6"/>
        <v>120000</v>
      </c>
      <c r="L58" s="335">
        <f>K58*1.12</f>
        <v>134400</v>
      </c>
      <c r="M58" s="336" t="s">
        <v>1585</v>
      </c>
      <c r="N58" s="332" t="s">
        <v>1586</v>
      </c>
    </row>
    <row r="59" spans="1:14" ht="69" customHeight="1">
      <c r="A59" s="336">
        <v>45</v>
      </c>
      <c r="B59" s="336">
        <v>36</v>
      </c>
      <c r="C59" s="336" t="s">
        <v>22</v>
      </c>
      <c r="D59" s="337" t="s">
        <v>1598</v>
      </c>
      <c r="E59" s="337" t="s">
        <v>1596</v>
      </c>
      <c r="F59" s="337" t="s">
        <v>1596</v>
      </c>
      <c r="G59" s="332" t="s">
        <v>266</v>
      </c>
      <c r="H59" s="332" t="s">
        <v>1597</v>
      </c>
      <c r="I59" s="333">
        <v>1</v>
      </c>
      <c r="J59" s="334">
        <v>240000</v>
      </c>
      <c r="K59" s="335">
        <v>240000</v>
      </c>
      <c r="L59" s="335">
        <v>240000</v>
      </c>
      <c r="M59" s="336" t="s">
        <v>303</v>
      </c>
      <c r="N59" s="332" t="s">
        <v>1586</v>
      </c>
    </row>
    <row r="60" spans="1:14" ht="69" customHeight="1">
      <c r="A60" s="336">
        <v>46</v>
      </c>
      <c r="B60" s="336">
        <v>37</v>
      </c>
      <c r="C60" s="336" t="s">
        <v>22</v>
      </c>
      <c r="D60" s="337" t="s">
        <v>1601</v>
      </c>
      <c r="E60" s="337" t="s">
        <v>1599</v>
      </c>
      <c r="F60" s="337" t="s">
        <v>1600</v>
      </c>
      <c r="G60" s="332" t="s">
        <v>1602</v>
      </c>
      <c r="H60" s="332" t="s">
        <v>1603</v>
      </c>
      <c r="I60" s="333">
        <v>1</v>
      </c>
      <c r="J60" s="334">
        <v>770000</v>
      </c>
      <c r="K60" s="335">
        <v>770000</v>
      </c>
      <c r="L60" s="352">
        <v>770000</v>
      </c>
      <c r="M60" s="335" t="s">
        <v>303</v>
      </c>
      <c r="N60" s="332" t="s">
        <v>1586</v>
      </c>
    </row>
    <row r="61" spans="1:14" ht="69" customHeight="1">
      <c r="A61" s="336">
        <v>47</v>
      </c>
      <c r="B61" s="336">
        <v>38</v>
      </c>
      <c r="C61" s="336" t="s">
        <v>22</v>
      </c>
      <c r="D61" s="337" t="s">
        <v>1606</v>
      </c>
      <c r="E61" s="337" t="s">
        <v>1604</v>
      </c>
      <c r="F61" s="337" t="s">
        <v>1605</v>
      </c>
      <c r="G61" s="332" t="s">
        <v>1602</v>
      </c>
      <c r="H61" s="332" t="s">
        <v>1603</v>
      </c>
      <c r="I61" s="333">
        <v>1</v>
      </c>
      <c r="J61" s="334">
        <v>2800000</v>
      </c>
      <c r="K61" s="335">
        <v>2800000</v>
      </c>
      <c r="L61" s="335">
        <v>2800000</v>
      </c>
      <c r="M61" s="336" t="s">
        <v>303</v>
      </c>
      <c r="N61" s="332" t="s">
        <v>1586</v>
      </c>
    </row>
    <row r="62" spans="1:14" ht="69" customHeight="1">
      <c r="A62" s="336">
        <v>48</v>
      </c>
      <c r="B62" s="336">
        <v>39</v>
      </c>
      <c r="C62" s="336" t="s">
        <v>22</v>
      </c>
      <c r="D62" s="337" t="s">
        <v>1609</v>
      </c>
      <c r="E62" s="337" t="s">
        <v>1607</v>
      </c>
      <c r="F62" s="337" t="s">
        <v>1608</v>
      </c>
      <c r="G62" s="332" t="s">
        <v>1602</v>
      </c>
      <c r="H62" s="332" t="s">
        <v>1603</v>
      </c>
      <c r="I62" s="333">
        <v>1</v>
      </c>
      <c r="J62" s="334">
        <v>450000</v>
      </c>
      <c r="K62" s="334">
        <v>450000</v>
      </c>
      <c r="L62" s="334">
        <v>450000</v>
      </c>
      <c r="M62" s="336" t="s">
        <v>303</v>
      </c>
      <c r="N62" s="332" t="s">
        <v>1586</v>
      </c>
    </row>
    <row r="63" spans="1:14" ht="69" customHeight="1">
      <c r="A63" s="336">
        <v>49</v>
      </c>
      <c r="B63" s="336">
        <v>40</v>
      </c>
      <c r="C63" s="336" t="s">
        <v>22</v>
      </c>
      <c r="D63" s="337" t="s">
        <v>1611</v>
      </c>
      <c r="E63" s="337" t="s">
        <v>1610</v>
      </c>
      <c r="F63" s="337" t="s">
        <v>1612</v>
      </c>
      <c r="G63" s="332" t="s">
        <v>1602</v>
      </c>
      <c r="H63" s="332" t="s">
        <v>1613</v>
      </c>
      <c r="I63" s="333">
        <v>1</v>
      </c>
      <c r="J63" s="335">
        <v>2520000</v>
      </c>
      <c r="K63" s="335">
        <v>2520000</v>
      </c>
      <c r="L63" s="335">
        <v>2520000</v>
      </c>
      <c r="M63" s="336" t="s">
        <v>303</v>
      </c>
      <c r="N63" s="332" t="s">
        <v>1586</v>
      </c>
    </row>
    <row r="64" spans="1:14" ht="69" customHeight="1">
      <c r="A64" s="336">
        <v>50</v>
      </c>
      <c r="B64" s="336">
        <v>41</v>
      </c>
      <c r="C64" s="336" t="s">
        <v>22</v>
      </c>
      <c r="D64" s="353" t="s">
        <v>1615</v>
      </c>
      <c r="E64" s="337" t="s">
        <v>1614</v>
      </c>
      <c r="F64" s="337" t="s">
        <v>1616</v>
      </c>
      <c r="G64" s="332" t="s">
        <v>1617</v>
      </c>
      <c r="H64" s="332" t="s">
        <v>1613</v>
      </c>
      <c r="I64" s="333">
        <v>1</v>
      </c>
      <c r="J64" s="334">
        <v>350000</v>
      </c>
      <c r="K64" s="334">
        <v>350000</v>
      </c>
      <c r="L64" s="334">
        <v>350000</v>
      </c>
      <c r="M64" s="336" t="s">
        <v>303</v>
      </c>
      <c r="N64" s="332" t="s">
        <v>1586</v>
      </c>
    </row>
    <row r="65" spans="1:14" ht="69" customHeight="1">
      <c r="A65" s="336">
        <v>51</v>
      </c>
      <c r="B65" s="336">
        <v>42</v>
      </c>
      <c r="C65" s="336" t="s">
        <v>22</v>
      </c>
      <c r="D65" s="354" t="s">
        <v>1619</v>
      </c>
      <c r="E65" s="337" t="s">
        <v>1618</v>
      </c>
      <c r="F65" s="337" t="s">
        <v>1618</v>
      </c>
      <c r="G65" s="332" t="s">
        <v>1617</v>
      </c>
      <c r="H65" s="332" t="s">
        <v>1613</v>
      </c>
      <c r="I65" s="333">
        <v>1</v>
      </c>
      <c r="J65" s="334">
        <v>550000</v>
      </c>
      <c r="K65" s="334">
        <v>550000</v>
      </c>
      <c r="L65" s="334">
        <v>550000</v>
      </c>
      <c r="M65" s="336" t="s">
        <v>303</v>
      </c>
      <c r="N65" s="332" t="s">
        <v>1586</v>
      </c>
    </row>
    <row r="66" spans="1:14" ht="69" customHeight="1">
      <c r="A66" s="336">
        <v>52</v>
      </c>
      <c r="B66" s="336">
        <v>43</v>
      </c>
      <c r="C66" s="336" t="s">
        <v>174</v>
      </c>
      <c r="D66" s="355" t="s">
        <v>1621</v>
      </c>
      <c r="E66" s="337" t="s">
        <v>1620</v>
      </c>
      <c r="F66" s="337" t="s">
        <v>1622</v>
      </c>
      <c r="G66" s="332" t="s">
        <v>1617</v>
      </c>
      <c r="H66" s="332" t="s">
        <v>1623</v>
      </c>
      <c r="I66" s="333">
        <v>1</v>
      </c>
      <c r="J66" s="334">
        <v>3600000</v>
      </c>
      <c r="K66" s="334">
        <v>3600000</v>
      </c>
      <c r="L66" s="334">
        <v>3600000</v>
      </c>
      <c r="M66" s="336" t="s">
        <v>303</v>
      </c>
      <c r="N66" s="332" t="s">
        <v>1586</v>
      </c>
    </row>
    <row r="67" spans="1:14" ht="69" customHeight="1">
      <c r="A67" s="336">
        <v>53</v>
      </c>
      <c r="B67" s="336">
        <v>44</v>
      </c>
      <c r="C67" s="336" t="s">
        <v>1624</v>
      </c>
      <c r="D67" s="354" t="s">
        <v>1626</v>
      </c>
      <c r="E67" s="337" t="s">
        <v>1625</v>
      </c>
      <c r="F67" s="337" t="s">
        <v>1627</v>
      </c>
      <c r="G67" s="332" t="s">
        <v>1617</v>
      </c>
      <c r="H67" s="332" t="s">
        <v>1623</v>
      </c>
      <c r="I67" s="333">
        <v>1</v>
      </c>
      <c r="J67" s="334">
        <v>2170000</v>
      </c>
      <c r="K67" s="334">
        <v>2170000</v>
      </c>
      <c r="L67" s="334">
        <v>2170000</v>
      </c>
      <c r="M67" s="336" t="s">
        <v>303</v>
      </c>
      <c r="N67" s="332" t="s">
        <v>1586</v>
      </c>
    </row>
    <row r="68" spans="1:14" ht="69" customHeight="1">
      <c r="A68" s="336">
        <v>54</v>
      </c>
      <c r="B68" s="336">
        <v>45</v>
      </c>
      <c r="C68" s="336" t="s">
        <v>1624</v>
      </c>
      <c r="D68" s="337" t="s">
        <v>1629</v>
      </c>
      <c r="E68" s="337" t="s">
        <v>1628</v>
      </c>
      <c r="F68" s="337" t="s">
        <v>1630</v>
      </c>
      <c r="G68" s="332" t="s">
        <v>1617</v>
      </c>
      <c r="H68" s="332" t="s">
        <v>1623</v>
      </c>
      <c r="I68" s="333">
        <v>1</v>
      </c>
      <c r="J68" s="334">
        <v>3800000</v>
      </c>
      <c r="K68" s="335">
        <v>3800000</v>
      </c>
      <c r="L68" s="335">
        <v>3800000</v>
      </c>
      <c r="M68" s="336" t="s">
        <v>303</v>
      </c>
      <c r="N68" s="332" t="s">
        <v>1586</v>
      </c>
    </row>
    <row r="69" spans="1:14" ht="69" customHeight="1">
      <c r="A69" s="336">
        <v>55</v>
      </c>
      <c r="B69" s="336">
        <v>46</v>
      </c>
      <c r="C69" s="336" t="s">
        <v>1624</v>
      </c>
      <c r="D69" s="354" t="s">
        <v>1633</v>
      </c>
      <c r="E69" s="337" t="s">
        <v>1631</v>
      </c>
      <c r="F69" s="337" t="s">
        <v>1632</v>
      </c>
      <c r="G69" s="332" t="s">
        <v>1617</v>
      </c>
      <c r="H69" s="332" t="s">
        <v>1623</v>
      </c>
      <c r="I69" s="333">
        <v>1</v>
      </c>
      <c r="J69" s="334">
        <v>2200000</v>
      </c>
      <c r="K69" s="334">
        <v>2200000</v>
      </c>
      <c r="L69" s="334">
        <v>2200000</v>
      </c>
      <c r="M69" s="336" t="s">
        <v>303</v>
      </c>
      <c r="N69" s="332" t="s">
        <v>1586</v>
      </c>
    </row>
    <row r="70" spans="1:14" ht="69" customHeight="1">
      <c r="A70" s="336">
        <v>56</v>
      </c>
      <c r="B70" s="336">
        <v>47</v>
      </c>
      <c r="C70" s="336" t="s">
        <v>1624</v>
      </c>
      <c r="D70" s="354" t="s">
        <v>1635</v>
      </c>
      <c r="E70" s="337" t="s">
        <v>1634</v>
      </c>
      <c r="F70" s="337" t="s">
        <v>1636</v>
      </c>
      <c r="G70" s="332" t="s">
        <v>1617</v>
      </c>
      <c r="H70" s="332" t="s">
        <v>1623</v>
      </c>
      <c r="I70" s="333">
        <v>1</v>
      </c>
      <c r="J70" s="334">
        <v>4200000</v>
      </c>
      <c r="K70" s="334">
        <v>4200000</v>
      </c>
      <c r="L70" s="334">
        <v>4200000</v>
      </c>
      <c r="M70" s="336" t="s">
        <v>303</v>
      </c>
      <c r="N70" s="332" t="s">
        <v>1586</v>
      </c>
    </row>
    <row r="71" spans="1:14" ht="69" customHeight="1">
      <c r="A71" s="336">
        <v>57</v>
      </c>
      <c r="B71" s="336">
        <v>48</v>
      </c>
      <c r="C71" s="336" t="s">
        <v>1624</v>
      </c>
      <c r="D71" s="354" t="s">
        <v>1655</v>
      </c>
      <c r="E71" s="337" t="s">
        <v>1654</v>
      </c>
      <c r="F71" s="337" t="s">
        <v>1654</v>
      </c>
      <c r="G71" s="332" t="s">
        <v>1617</v>
      </c>
      <c r="H71" s="332" t="s">
        <v>1623</v>
      </c>
      <c r="I71" s="333">
        <v>1</v>
      </c>
      <c r="J71" s="334">
        <v>630000</v>
      </c>
      <c r="K71" s="334">
        <v>630000</v>
      </c>
      <c r="L71" s="334">
        <v>630000</v>
      </c>
      <c r="M71" s="336" t="s">
        <v>303</v>
      </c>
      <c r="N71" s="332" t="s">
        <v>1586</v>
      </c>
    </row>
    <row r="72" spans="1:14" ht="69" customHeight="1">
      <c r="A72" s="336">
        <v>58</v>
      </c>
      <c r="B72" s="336">
        <v>49</v>
      </c>
      <c r="C72" s="336" t="s">
        <v>174</v>
      </c>
      <c r="D72" s="354" t="s">
        <v>1658</v>
      </c>
      <c r="E72" s="337" t="s">
        <v>1656</v>
      </c>
      <c r="F72" s="337" t="s">
        <v>1657</v>
      </c>
      <c r="G72" s="332" t="s">
        <v>1617</v>
      </c>
      <c r="H72" s="332" t="s">
        <v>1623</v>
      </c>
      <c r="I72" s="333">
        <v>1</v>
      </c>
      <c r="J72" s="334">
        <v>5258410</v>
      </c>
      <c r="K72" s="334">
        <v>5258410</v>
      </c>
      <c r="L72" s="334">
        <v>5258410</v>
      </c>
      <c r="M72" s="336" t="s">
        <v>1585</v>
      </c>
      <c r="N72" s="332" t="s">
        <v>1586</v>
      </c>
    </row>
    <row r="73" spans="1:14" ht="69" customHeight="1">
      <c r="A73" s="336">
        <v>59</v>
      </c>
      <c r="B73" s="336">
        <v>50</v>
      </c>
      <c r="C73" s="336" t="s">
        <v>174</v>
      </c>
      <c r="D73" s="354" t="s">
        <v>1660</v>
      </c>
      <c r="E73" s="337" t="s">
        <v>1659</v>
      </c>
      <c r="F73" s="337" t="s">
        <v>1661</v>
      </c>
      <c r="G73" s="332" t="s">
        <v>1617</v>
      </c>
      <c r="H73" s="332" t="s">
        <v>1623</v>
      </c>
      <c r="I73" s="333">
        <v>1</v>
      </c>
      <c r="J73" s="334">
        <v>4800000</v>
      </c>
      <c r="K73" s="334">
        <v>8800000</v>
      </c>
      <c r="L73" s="334">
        <v>8800000</v>
      </c>
      <c r="M73" s="336" t="s">
        <v>220</v>
      </c>
      <c r="N73" s="332" t="s">
        <v>1586</v>
      </c>
    </row>
    <row r="74" spans="1:14" ht="69" customHeight="1">
      <c r="A74" s="336">
        <v>60</v>
      </c>
      <c r="B74" s="336">
        <v>51</v>
      </c>
      <c r="C74" s="336" t="s">
        <v>1748</v>
      </c>
      <c r="D74" s="354" t="s">
        <v>1752</v>
      </c>
      <c r="E74" s="337" t="s">
        <v>1749</v>
      </c>
      <c r="F74" s="337" t="s">
        <v>1751</v>
      </c>
      <c r="G74" s="332" t="s">
        <v>1617</v>
      </c>
      <c r="H74" s="332" t="s">
        <v>1750</v>
      </c>
      <c r="I74" s="333">
        <v>1</v>
      </c>
      <c r="J74" s="334">
        <v>4000000</v>
      </c>
      <c r="K74" s="334">
        <v>4000000</v>
      </c>
      <c r="L74" s="334">
        <v>4000000</v>
      </c>
      <c r="M74" s="336" t="s">
        <v>1593</v>
      </c>
      <c r="N74" s="332" t="s">
        <v>1586</v>
      </c>
    </row>
    <row r="75" spans="1:14" ht="69" customHeight="1">
      <c r="A75" s="336">
        <v>61</v>
      </c>
      <c r="B75" s="336">
        <v>52</v>
      </c>
      <c r="C75" s="336" t="s">
        <v>1624</v>
      </c>
      <c r="D75" s="354" t="s">
        <v>1638</v>
      </c>
      <c r="E75" s="337" t="s">
        <v>1637</v>
      </c>
      <c r="F75" s="337" t="s">
        <v>1637</v>
      </c>
      <c r="G75" s="332" t="s">
        <v>1617</v>
      </c>
      <c r="H75" s="332" t="s">
        <v>1623</v>
      </c>
      <c r="I75" s="333">
        <v>1</v>
      </c>
      <c r="J75" s="334">
        <v>4560000</v>
      </c>
      <c r="K75" s="334">
        <v>4560000</v>
      </c>
      <c r="L75" s="334">
        <v>4560000</v>
      </c>
      <c r="M75" s="336" t="s">
        <v>303</v>
      </c>
      <c r="N75" s="332" t="s">
        <v>1586</v>
      </c>
    </row>
    <row r="76" spans="1:14" s="288" customFormat="1" ht="69" customHeight="1">
      <c r="A76" s="487" t="s">
        <v>1118</v>
      </c>
      <c r="B76" s="487"/>
      <c r="C76" s="487"/>
      <c r="D76" s="487"/>
      <c r="E76" s="487"/>
      <c r="F76" s="487"/>
      <c r="G76" s="487"/>
      <c r="H76" s="487"/>
      <c r="I76" s="487"/>
      <c r="J76" s="487"/>
      <c r="K76" s="487"/>
      <c r="L76" s="487"/>
      <c r="M76" s="493"/>
      <c r="N76" s="494"/>
    </row>
    <row r="77" spans="1:14" s="288" customFormat="1" ht="69" customHeight="1">
      <c r="A77" s="336">
        <v>62</v>
      </c>
      <c r="B77" s="332">
        <v>1</v>
      </c>
      <c r="C77" s="332" t="s">
        <v>33</v>
      </c>
      <c r="D77" s="337" t="s">
        <v>480</v>
      </c>
      <c r="E77" s="337" t="s">
        <v>480</v>
      </c>
      <c r="F77" s="337" t="s">
        <v>480</v>
      </c>
      <c r="G77" s="332" t="s">
        <v>266</v>
      </c>
      <c r="H77" s="332" t="s">
        <v>234</v>
      </c>
      <c r="I77" s="333">
        <v>10</v>
      </c>
      <c r="J77" s="334">
        <v>2000</v>
      </c>
      <c r="K77" s="334">
        <f t="shared" ref="K77:K101" si="7">I77*J77</f>
        <v>20000</v>
      </c>
      <c r="L77" s="334">
        <f>K77</f>
        <v>20000</v>
      </c>
      <c r="M77" s="356" t="s">
        <v>71</v>
      </c>
      <c r="N77" s="332" t="s">
        <v>1586</v>
      </c>
    </row>
    <row r="78" spans="1:14" s="288" customFormat="1" ht="69" customHeight="1">
      <c r="A78" s="336">
        <v>63</v>
      </c>
      <c r="B78" s="332">
        <v>2</v>
      </c>
      <c r="C78" s="332" t="s">
        <v>33</v>
      </c>
      <c r="D78" s="337" t="s">
        <v>481</v>
      </c>
      <c r="E78" s="337" t="s">
        <v>481</v>
      </c>
      <c r="F78" s="337" t="s">
        <v>1123</v>
      </c>
      <c r="G78" s="332" t="s">
        <v>266</v>
      </c>
      <c r="H78" s="332" t="s">
        <v>234</v>
      </c>
      <c r="I78" s="333">
        <v>100</v>
      </c>
      <c r="J78" s="334">
        <v>3800</v>
      </c>
      <c r="K78" s="334">
        <f t="shared" si="7"/>
        <v>380000</v>
      </c>
      <c r="L78" s="334">
        <f t="shared" ref="L78:L106" si="8">K78</f>
        <v>380000</v>
      </c>
      <c r="M78" s="356" t="s">
        <v>71</v>
      </c>
      <c r="N78" s="332" t="s">
        <v>1586</v>
      </c>
    </row>
    <row r="79" spans="1:14" s="288" customFormat="1" ht="69" customHeight="1">
      <c r="A79" s="336">
        <v>64</v>
      </c>
      <c r="B79" s="332">
        <v>3</v>
      </c>
      <c r="C79" s="332" t="s">
        <v>33</v>
      </c>
      <c r="D79" s="337" t="s">
        <v>481</v>
      </c>
      <c r="E79" s="337" t="s">
        <v>481</v>
      </c>
      <c r="F79" s="337" t="s">
        <v>484</v>
      </c>
      <c r="G79" s="332" t="s">
        <v>266</v>
      </c>
      <c r="H79" s="332" t="s">
        <v>234</v>
      </c>
      <c r="I79" s="333">
        <v>150</v>
      </c>
      <c r="J79" s="334">
        <v>190</v>
      </c>
      <c r="K79" s="334">
        <f t="shared" si="7"/>
        <v>28500</v>
      </c>
      <c r="L79" s="334">
        <f t="shared" si="8"/>
        <v>28500</v>
      </c>
      <c r="M79" s="356" t="s">
        <v>71</v>
      </c>
      <c r="N79" s="332" t="s">
        <v>1586</v>
      </c>
    </row>
    <row r="80" spans="1:14" s="288" customFormat="1" ht="69" customHeight="1">
      <c r="A80" s="336">
        <v>65</v>
      </c>
      <c r="B80" s="332">
        <v>4</v>
      </c>
      <c r="C80" s="332" t="s">
        <v>33</v>
      </c>
      <c r="D80" s="337" t="s">
        <v>481</v>
      </c>
      <c r="E80" s="337" t="s">
        <v>481</v>
      </c>
      <c r="F80" s="337" t="s">
        <v>485</v>
      </c>
      <c r="G80" s="332" t="s">
        <v>266</v>
      </c>
      <c r="H80" s="332" t="s">
        <v>234</v>
      </c>
      <c r="I80" s="333">
        <v>100</v>
      </c>
      <c r="J80" s="334">
        <v>90</v>
      </c>
      <c r="K80" s="334">
        <f t="shared" si="7"/>
        <v>9000</v>
      </c>
      <c r="L80" s="334">
        <f t="shared" si="8"/>
        <v>9000</v>
      </c>
      <c r="M80" s="356" t="s">
        <v>71</v>
      </c>
      <c r="N80" s="332" t="s">
        <v>1586</v>
      </c>
    </row>
    <row r="81" spans="1:14" s="288" customFormat="1" ht="69" customHeight="1">
      <c r="A81" s="336">
        <v>66</v>
      </c>
      <c r="B81" s="332">
        <v>5</v>
      </c>
      <c r="C81" s="332" t="s">
        <v>33</v>
      </c>
      <c r="D81" s="337" t="s">
        <v>481</v>
      </c>
      <c r="E81" s="337" t="s">
        <v>481</v>
      </c>
      <c r="F81" s="337" t="s">
        <v>486</v>
      </c>
      <c r="G81" s="332" t="s">
        <v>266</v>
      </c>
      <c r="H81" s="332" t="s">
        <v>234</v>
      </c>
      <c r="I81" s="333">
        <v>50</v>
      </c>
      <c r="J81" s="334">
        <v>420</v>
      </c>
      <c r="K81" s="334">
        <f t="shared" si="7"/>
        <v>21000</v>
      </c>
      <c r="L81" s="334">
        <f t="shared" si="8"/>
        <v>21000</v>
      </c>
      <c r="M81" s="356" t="s">
        <v>71</v>
      </c>
      <c r="N81" s="332" t="s">
        <v>1586</v>
      </c>
    </row>
    <row r="82" spans="1:14" s="288" customFormat="1" ht="69" customHeight="1">
      <c r="A82" s="336">
        <v>67</v>
      </c>
      <c r="B82" s="332">
        <v>6</v>
      </c>
      <c r="C82" s="332" t="s">
        <v>33</v>
      </c>
      <c r="D82" s="337" t="s">
        <v>487</v>
      </c>
      <c r="E82" s="337" t="s">
        <v>1124</v>
      </c>
      <c r="F82" s="337" t="s">
        <v>1125</v>
      </c>
      <c r="G82" s="332" t="s">
        <v>266</v>
      </c>
      <c r="H82" s="332" t="s">
        <v>234</v>
      </c>
      <c r="I82" s="333">
        <v>250</v>
      </c>
      <c r="J82" s="334">
        <v>1124</v>
      </c>
      <c r="K82" s="334">
        <f t="shared" si="7"/>
        <v>281000</v>
      </c>
      <c r="L82" s="334">
        <f t="shared" si="8"/>
        <v>281000</v>
      </c>
      <c r="M82" s="356" t="s">
        <v>71</v>
      </c>
      <c r="N82" s="332" t="s">
        <v>1586</v>
      </c>
    </row>
    <row r="83" spans="1:14" s="288" customFormat="1" ht="69" customHeight="1">
      <c r="A83" s="336">
        <v>68</v>
      </c>
      <c r="B83" s="332">
        <v>7</v>
      </c>
      <c r="C83" s="332" t="s">
        <v>33</v>
      </c>
      <c r="D83" s="337" t="s">
        <v>491</v>
      </c>
      <c r="E83" s="337" t="s">
        <v>492</v>
      </c>
      <c r="F83" s="337" t="s">
        <v>494</v>
      </c>
      <c r="G83" s="332" t="s">
        <v>266</v>
      </c>
      <c r="H83" s="332" t="s">
        <v>234</v>
      </c>
      <c r="I83" s="333">
        <v>20</v>
      </c>
      <c r="J83" s="334">
        <v>150</v>
      </c>
      <c r="K83" s="334">
        <f t="shared" si="7"/>
        <v>3000</v>
      </c>
      <c r="L83" s="334">
        <f t="shared" si="8"/>
        <v>3000</v>
      </c>
      <c r="M83" s="356" t="s">
        <v>71</v>
      </c>
      <c r="N83" s="332" t="s">
        <v>1586</v>
      </c>
    </row>
    <row r="84" spans="1:14" s="288" customFormat="1" ht="69" customHeight="1">
      <c r="A84" s="336">
        <v>69</v>
      </c>
      <c r="B84" s="332">
        <v>8</v>
      </c>
      <c r="C84" s="332" t="s">
        <v>33</v>
      </c>
      <c r="D84" s="337" t="s">
        <v>495</v>
      </c>
      <c r="E84" s="337" t="s">
        <v>496</v>
      </c>
      <c r="F84" s="337" t="s">
        <v>496</v>
      </c>
      <c r="G84" s="332" t="s">
        <v>266</v>
      </c>
      <c r="H84" s="332" t="s">
        <v>234</v>
      </c>
      <c r="I84" s="333">
        <v>50</v>
      </c>
      <c r="J84" s="334">
        <v>190</v>
      </c>
      <c r="K84" s="334">
        <f t="shared" si="7"/>
        <v>9500</v>
      </c>
      <c r="L84" s="334">
        <f t="shared" si="8"/>
        <v>9500</v>
      </c>
      <c r="M84" s="356" t="s">
        <v>71</v>
      </c>
      <c r="N84" s="332" t="s">
        <v>1586</v>
      </c>
    </row>
    <row r="85" spans="1:14" s="288" customFormat="1" ht="69" customHeight="1">
      <c r="A85" s="336">
        <v>70</v>
      </c>
      <c r="B85" s="332">
        <v>9</v>
      </c>
      <c r="C85" s="332" t="s">
        <v>33</v>
      </c>
      <c r="D85" s="337" t="s">
        <v>497</v>
      </c>
      <c r="E85" s="337" t="s">
        <v>498</v>
      </c>
      <c r="F85" s="337" t="s">
        <v>500</v>
      </c>
      <c r="G85" s="332" t="s">
        <v>266</v>
      </c>
      <c r="H85" s="332" t="s">
        <v>1010</v>
      </c>
      <c r="I85" s="333">
        <v>20</v>
      </c>
      <c r="J85" s="334">
        <v>350</v>
      </c>
      <c r="K85" s="334">
        <f t="shared" si="7"/>
        <v>7000</v>
      </c>
      <c r="L85" s="334">
        <f t="shared" si="8"/>
        <v>7000</v>
      </c>
      <c r="M85" s="356" t="s">
        <v>71</v>
      </c>
      <c r="N85" s="332" t="s">
        <v>1586</v>
      </c>
    </row>
    <row r="86" spans="1:14" s="288" customFormat="1" ht="69" customHeight="1">
      <c r="A86" s="336">
        <v>71</v>
      </c>
      <c r="B86" s="332">
        <v>10</v>
      </c>
      <c r="C86" s="332" t="s">
        <v>33</v>
      </c>
      <c r="D86" s="337" t="s">
        <v>502</v>
      </c>
      <c r="E86" s="337" t="s">
        <v>503</v>
      </c>
      <c r="F86" s="337" t="s">
        <v>1011</v>
      </c>
      <c r="G86" s="332" t="s">
        <v>266</v>
      </c>
      <c r="H86" s="332" t="s">
        <v>234</v>
      </c>
      <c r="I86" s="333">
        <v>10</v>
      </c>
      <c r="J86" s="334">
        <v>650</v>
      </c>
      <c r="K86" s="334">
        <f t="shared" si="7"/>
        <v>6500</v>
      </c>
      <c r="L86" s="334">
        <f t="shared" si="8"/>
        <v>6500</v>
      </c>
      <c r="M86" s="356" t="s">
        <v>71</v>
      </c>
      <c r="N86" s="332" t="s">
        <v>1586</v>
      </c>
    </row>
    <row r="87" spans="1:14" s="288" customFormat="1" ht="69" customHeight="1">
      <c r="A87" s="336">
        <v>72</v>
      </c>
      <c r="B87" s="332">
        <v>11</v>
      </c>
      <c r="C87" s="332" t="s">
        <v>33</v>
      </c>
      <c r="D87" s="337" t="s">
        <v>506</v>
      </c>
      <c r="E87" s="337" t="s">
        <v>507</v>
      </c>
      <c r="F87" s="337" t="s">
        <v>1012</v>
      </c>
      <c r="G87" s="332" t="s">
        <v>266</v>
      </c>
      <c r="H87" s="332" t="s">
        <v>234</v>
      </c>
      <c r="I87" s="333">
        <v>10</v>
      </c>
      <c r="J87" s="334">
        <v>650</v>
      </c>
      <c r="K87" s="334">
        <f t="shared" si="7"/>
        <v>6500</v>
      </c>
      <c r="L87" s="334">
        <f t="shared" si="8"/>
        <v>6500</v>
      </c>
      <c r="M87" s="356" t="s">
        <v>71</v>
      </c>
      <c r="N87" s="332" t="s">
        <v>1586</v>
      </c>
    </row>
    <row r="88" spans="1:14" s="288" customFormat="1" ht="69" customHeight="1">
      <c r="A88" s="336">
        <v>73</v>
      </c>
      <c r="B88" s="332">
        <v>12</v>
      </c>
      <c r="C88" s="332" t="s">
        <v>33</v>
      </c>
      <c r="D88" s="337" t="s">
        <v>508</v>
      </c>
      <c r="E88" s="337" t="s">
        <v>508</v>
      </c>
      <c r="F88" s="337" t="s">
        <v>510</v>
      </c>
      <c r="G88" s="332" t="s">
        <v>266</v>
      </c>
      <c r="H88" s="332" t="s">
        <v>234</v>
      </c>
      <c r="I88" s="333">
        <v>20</v>
      </c>
      <c r="J88" s="334">
        <v>210</v>
      </c>
      <c r="K88" s="334">
        <f t="shared" si="7"/>
        <v>4200</v>
      </c>
      <c r="L88" s="334">
        <f t="shared" si="8"/>
        <v>4200</v>
      </c>
      <c r="M88" s="356" t="s">
        <v>71</v>
      </c>
      <c r="N88" s="332" t="s">
        <v>1586</v>
      </c>
    </row>
    <row r="89" spans="1:14" s="288" customFormat="1" ht="69" customHeight="1">
      <c r="A89" s="336">
        <v>74</v>
      </c>
      <c r="B89" s="332">
        <v>13</v>
      </c>
      <c r="C89" s="332" t="s">
        <v>33</v>
      </c>
      <c r="D89" s="337" t="s">
        <v>508</v>
      </c>
      <c r="E89" s="337" t="s">
        <v>508</v>
      </c>
      <c r="F89" s="337" t="s">
        <v>512</v>
      </c>
      <c r="G89" s="332" t="s">
        <v>266</v>
      </c>
      <c r="H89" s="332" t="s">
        <v>234</v>
      </c>
      <c r="I89" s="333">
        <v>50</v>
      </c>
      <c r="J89" s="334">
        <v>630</v>
      </c>
      <c r="K89" s="334">
        <f t="shared" si="7"/>
        <v>31500</v>
      </c>
      <c r="L89" s="334">
        <f t="shared" si="8"/>
        <v>31500</v>
      </c>
      <c r="M89" s="356" t="s">
        <v>71</v>
      </c>
      <c r="N89" s="332" t="s">
        <v>1586</v>
      </c>
    </row>
    <row r="90" spans="1:14" s="288" customFormat="1" ht="69" customHeight="1">
      <c r="A90" s="336">
        <v>75</v>
      </c>
      <c r="B90" s="332">
        <v>14</v>
      </c>
      <c r="C90" s="332" t="s">
        <v>33</v>
      </c>
      <c r="D90" s="337" t="s">
        <v>516</v>
      </c>
      <c r="E90" s="337" t="s">
        <v>517</v>
      </c>
      <c r="F90" s="337" t="s">
        <v>519</v>
      </c>
      <c r="G90" s="332" t="s">
        <v>266</v>
      </c>
      <c r="H90" s="332" t="s">
        <v>234</v>
      </c>
      <c r="I90" s="333">
        <v>50</v>
      </c>
      <c r="J90" s="334">
        <v>700</v>
      </c>
      <c r="K90" s="334">
        <f t="shared" si="7"/>
        <v>35000</v>
      </c>
      <c r="L90" s="334">
        <f t="shared" si="8"/>
        <v>35000</v>
      </c>
      <c r="M90" s="356" t="s">
        <v>71</v>
      </c>
      <c r="N90" s="332" t="s">
        <v>1586</v>
      </c>
    </row>
    <row r="91" spans="1:14" s="288" customFormat="1" ht="69" customHeight="1">
      <c r="A91" s="336">
        <v>76</v>
      </c>
      <c r="B91" s="332">
        <v>15</v>
      </c>
      <c r="C91" s="332" t="s">
        <v>33</v>
      </c>
      <c r="D91" s="337" t="s">
        <v>520</v>
      </c>
      <c r="E91" s="337" t="s">
        <v>521</v>
      </c>
      <c r="F91" s="337" t="s">
        <v>523</v>
      </c>
      <c r="G91" s="332" t="s">
        <v>266</v>
      </c>
      <c r="H91" s="332" t="s">
        <v>1013</v>
      </c>
      <c r="I91" s="333">
        <v>50</v>
      </c>
      <c r="J91" s="334">
        <v>400</v>
      </c>
      <c r="K91" s="334">
        <f t="shared" si="7"/>
        <v>20000</v>
      </c>
      <c r="L91" s="334">
        <f t="shared" si="8"/>
        <v>20000</v>
      </c>
      <c r="M91" s="356" t="s">
        <v>71</v>
      </c>
      <c r="N91" s="332" t="s">
        <v>1586</v>
      </c>
    </row>
    <row r="92" spans="1:14" s="288" customFormat="1" ht="69" customHeight="1">
      <c r="A92" s="336">
        <v>77</v>
      </c>
      <c r="B92" s="332">
        <v>16</v>
      </c>
      <c r="C92" s="332" t="s">
        <v>33</v>
      </c>
      <c r="D92" s="337" t="s">
        <v>525</v>
      </c>
      <c r="E92" s="337" t="s">
        <v>526</v>
      </c>
      <c r="F92" s="337" t="s">
        <v>528</v>
      </c>
      <c r="G92" s="332" t="s">
        <v>266</v>
      </c>
      <c r="H92" s="332" t="s">
        <v>234</v>
      </c>
      <c r="I92" s="333">
        <v>100</v>
      </c>
      <c r="J92" s="334">
        <v>470</v>
      </c>
      <c r="K92" s="334">
        <f t="shared" si="7"/>
        <v>47000</v>
      </c>
      <c r="L92" s="334">
        <f t="shared" si="8"/>
        <v>47000</v>
      </c>
      <c r="M92" s="356" t="s">
        <v>71</v>
      </c>
      <c r="N92" s="332" t="s">
        <v>1586</v>
      </c>
    </row>
    <row r="93" spans="1:14" s="288" customFormat="1" ht="69" customHeight="1">
      <c r="A93" s="336">
        <v>78</v>
      </c>
      <c r="B93" s="332">
        <v>17</v>
      </c>
      <c r="C93" s="332" t="s">
        <v>33</v>
      </c>
      <c r="D93" s="337" t="s">
        <v>529</v>
      </c>
      <c r="E93" s="337" t="s">
        <v>530</v>
      </c>
      <c r="F93" s="337" t="s">
        <v>532</v>
      </c>
      <c r="G93" s="332" t="s">
        <v>266</v>
      </c>
      <c r="H93" s="332" t="s">
        <v>533</v>
      </c>
      <c r="I93" s="333">
        <v>10</v>
      </c>
      <c r="J93" s="334">
        <v>840</v>
      </c>
      <c r="K93" s="334">
        <f t="shared" si="7"/>
        <v>8400</v>
      </c>
      <c r="L93" s="334">
        <f t="shared" si="8"/>
        <v>8400</v>
      </c>
      <c r="M93" s="356" t="s">
        <v>71</v>
      </c>
      <c r="N93" s="332" t="s">
        <v>1586</v>
      </c>
    </row>
    <row r="94" spans="1:14" s="288" customFormat="1" ht="69" customHeight="1">
      <c r="A94" s="336">
        <v>79</v>
      </c>
      <c r="B94" s="332">
        <v>18</v>
      </c>
      <c r="C94" s="332" t="s">
        <v>33</v>
      </c>
      <c r="D94" s="337" t="s">
        <v>534</v>
      </c>
      <c r="E94" s="337" t="s">
        <v>535</v>
      </c>
      <c r="F94" s="337" t="s">
        <v>537</v>
      </c>
      <c r="G94" s="332" t="s">
        <v>266</v>
      </c>
      <c r="H94" s="332" t="s">
        <v>234</v>
      </c>
      <c r="I94" s="333">
        <v>50</v>
      </c>
      <c r="J94" s="334">
        <v>500</v>
      </c>
      <c r="K94" s="334">
        <f t="shared" si="7"/>
        <v>25000</v>
      </c>
      <c r="L94" s="334">
        <f t="shared" si="8"/>
        <v>25000</v>
      </c>
      <c r="M94" s="356" t="s">
        <v>71</v>
      </c>
      <c r="N94" s="332" t="s">
        <v>1586</v>
      </c>
    </row>
    <row r="95" spans="1:14" s="288" customFormat="1" ht="69" customHeight="1">
      <c r="A95" s="336">
        <v>80</v>
      </c>
      <c r="B95" s="332">
        <v>19</v>
      </c>
      <c r="C95" s="332" t="s">
        <v>33</v>
      </c>
      <c r="D95" s="337" t="s">
        <v>538</v>
      </c>
      <c r="E95" s="337" t="s">
        <v>539</v>
      </c>
      <c r="F95" s="337" t="s">
        <v>540</v>
      </c>
      <c r="G95" s="332" t="s">
        <v>266</v>
      </c>
      <c r="H95" s="332" t="s">
        <v>234</v>
      </c>
      <c r="I95" s="333">
        <v>50</v>
      </c>
      <c r="J95" s="334">
        <v>1200</v>
      </c>
      <c r="K95" s="334">
        <f t="shared" si="7"/>
        <v>60000</v>
      </c>
      <c r="L95" s="334">
        <f t="shared" si="8"/>
        <v>60000</v>
      </c>
      <c r="M95" s="356" t="s">
        <v>71</v>
      </c>
      <c r="N95" s="332" t="s">
        <v>1586</v>
      </c>
    </row>
    <row r="96" spans="1:14" s="288" customFormat="1" ht="69" customHeight="1">
      <c r="A96" s="336">
        <v>81</v>
      </c>
      <c r="B96" s="332">
        <v>20</v>
      </c>
      <c r="C96" s="332" t="s">
        <v>33</v>
      </c>
      <c r="D96" s="337" t="s">
        <v>548</v>
      </c>
      <c r="E96" s="337" t="s">
        <v>549</v>
      </c>
      <c r="F96" s="337" t="s">
        <v>550</v>
      </c>
      <c r="G96" s="332" t="s">
        <v>266</v>
      </c>
      <c r="H96" s="332" t="s">
        <v>234</v>
      </c>
      <c r="I96" s="333">
        <v>100</v>
      </c>
      <c r="J96" s="334">
        <v>110</v>
      </c>
      <c r="K96" s="334">
        <f t="shared" si="7"/>
        <v>11000</v>
      </c>
      <c r="L96" s="334">
        <f t="shared" si="8"/>
        <v>11000</v>
      </c>
      <c r="M96" s="356" t="s">
        <v>71</v>
      </c>
      <c r="N96" s="332" t="s">
        <v>1586</v>
      </c>
    </row>
    <row r="97" spans="1:14" s="288" customFormat="1" ht="69" customHeight="1">
      <c r="A97" s="336">
        <v>82</v>
      </c>
      <c r="B97" s="332">
        <v>21</v>
      </c>
      <c r="C97" s="332" t="s">
        <v>33</v>
      </c>
      <c r="D97" s="337" t="s">
        <v>551</v>
      </c>
      <c r="E97" s="337" t="s">
        <v>552</v>
      </c>
      <c r="F97" s="337" t="s">
        <v>554</v>
      </c>
      <c r="G97" s="332" t="s">
        <v>266</v>
      </c>
      <c r="H97" s="332" t="s">
        <v>234</v>
      </c>
      <c r="I97" s="333">
        <v>200</v>
      </c>
      <c r="J97" s="334">
        <v>270</v>
      </c>
      <c r="K97" s="334">
        <f t="shared" si="7"/>
        <v>54000</v>
      </c>
      <c r="L97" s="334">
        <f t="shared" si="8"/>
        <v>54000</v>
      </c>
      <c r="M97" s="356" t="s">
        <v>71</v>
      </c>
      <c r="N97" s="332" t="s">
        <v>1586</v>
      </c>
    </row>
    <row r="98" spans="1:14" s="288" customFormat="1" ht="69" customHeight="1">
      <c r="A98" s="336">
        <v>83</v>
      </c>
      <c r="B98" s="332">
        <v>22</v>
      </c>
      <c r="C98" s="332" t="s">
        <v>33</v>
      </c>
      <c r="D98" s="337" t="s">
        <v>1515</v>
      </c>
      <c r="E98" s="337" t="s">
        <v>1515</v>
      </c>
      <c r="F98" s="337" t="s">
        <v>1515</v>
      </c>
      <c r="G98" s="332" t="s">
        <v>266</v>
      </c>
      <c r="H98" s="332" t="s">
        <v>458</v>
      </c>
      <c r="I98" s="333">
        <v>80</v>
      </c>
      <c r="J98" s="334">
        <v>159</v>
      </c>
      <c r="K98" s="334">
        <f t="shared" si="7"/>
        <v>12720</v>
      </c>
      <c r="L98" s="334">
        <f t="shared" si="8"/>
        <v>12720</v>
      </c>
      <c r="M98" s="356" t="s">
        <v>71</v>
      </c>
      <c r="N98" s="332" t="s">
        <v>1586</v>
      </c>
    </row>
    <row r="99" spans="1:14" s="288" customFormat="1" ht="69" customHeight="1">
      <c r="A99" s="336">
        <v>84</v>
      </c>
      <c r="B99" s="332">
        <v>23</v>
      </c>
      <c r="C99" s="332" t="s">
        <v>33</v>
      </c>
      <c r="D99" s="337" t="s">
        <v>1516</v>
      </c>
      <c r="E99" s="337" t="s">
        <v>1516</v>
      </c>
      <c r="F99" s="337" t="s">
        <v>1517</v>
      </c>
      <c r="G99" s="332" t="s">
        <v>266</v>
      </c>
      <c r="H99" s="332" t="s">
        <v>442</v>
      </c>
      <c r="I99" s="333">
        <v>1500</v>
      </c>
      <c r="J99" s="334">
        <v>69</v>
      </c>
      <c r="K99" s="334">
        <f>I99*J99</f>
        <v>103500</v>
      </c>
      <c r="L99" s="334">
        <f t="shared" si="8"/>
        <v>103500</v>
      </c>
      <c r="M99" s="356" t="s">
        <v>71</v>
      </c>
      <c r="N99" s="332" t="s">
        <v>1586</v>
      </c>
    </row>
    <row r="100" spans="1:14" s="288" customFormat="1" ht="69" customHeight="1">
      <c r="A100" s="336">
        <v>85</v>
      </c>
      <c r="B100" s="332">
        <v>24</v>
      </c>
      <c r="C100" s="332" t="s">
        <v>33</v>
      </c>
      <c r="D100" s="337" t="s">
        <v>555</v>
      </c>
      <c r="E100" s="337" t="s">
        <v>556</v>
      </c>
      <c r="F100" s="337" t="s">
        <v>557</v>
      </c>
      <c r="G100" s="332" t="s">
        <v>266</v>
      </c>
      <c r="H100" s="332" t="s">
        <v>1005</v>
      </c>
      <c r="I100" s="333">
        <v>1080</v>
      </c>
      <c r="J100" s="334">
        <v>2000</v>
      </c>
      <c r="K100" s="334">
        <f t="shared" si="7"/>
        <v>2160000</v>
      </c>
      <c r="L100" s="334">
        <f t="shared" si="8"/>
        <v>2160000</v>
      </c>
      <c r="M100" s="356" t="s">
        <v>71</v>
      </c>
      <c r="N100" s="332" t="s">
        <v>1586</v>
      </c>
    </row>
    <row r="101" spans="1:14" s="288" customFormat="1" ht="69" customHeight="1">
      <c r="A101" s="336">
        <v>86</v>
      </c>
      <c r="B101" s="332">
        <v>25</v>
      </c>
      <c r="C101" s="332" t="s">
        <v>33</v>
      </c>
      <c r="D101" s="337" t="s">
        <v>1014</v>
      </c>
      <c r="E101" s="337" t="s">
        <v>513</v>
      </c>
      <c r="F101" s="337" t="s">
        <v>1518</v>
      </c>
      <c r="G101" s="332" t="s">
        <v>266</v>
      </c>
      <c r="H101" s="332" t="s">
        <v>458</v>
      </c>
      <c r="I101" s="333">
        <v>2</v>
      </c>
      <c r="J101" s="334">
        <v>11040</v>
      </c>
      <c r="K101" s="334">
        <f t="shared" si="7"/>
        <v>22080</v>
      </c>
      <c r="L101" s="334">
        <f t="shared" si="8"/>
        <v>22080</v>
      </c>
      <c r="M101" s="356" t="s">
        <v>71</v>
      </c>
      <c r="N101" s="332" t="s">
        <v>1586</v>
      </c>
    </row>
    <row r="102" spans="1:14" s="288" customFormat="1" ht="69" customHeight="1">
      <c r="A102" s="336">
        <v>87</v>
      </c>
      <c r="B102" s="332">
        <v>26</v>
      </c>
      <c r="C102" s="332" t="s">
        <v>252</v>
      </c>
      <c r="D102" s="337" t="s">
        <v>576</v>
      </c>
      <c r="E102" s="337" t="s">
        <v>577</v>
      </c>
      <c r="F102" s="337" t="s">
        <v>579</v>
      </c>
      <c r="G102" s="332" t="s">
        <v>266</v>
      </c>
      <c r="H102" s="332" t="s">
        <v>234</v>
      </c>
      <c r="I102" s="333">
        <v>50</v>
      </c>
      <c r="J102" s="334">
        <v>260</v>
      </c>
      <c r="K102" s="334">
        <f>I102*J102</f>
        <v>13000</v>
      </c>
      <c r="L102" s="334">
        <f t="shared" si="8"/>
        <v>13000</v>
      </c>
      <c r="M102" s="356" t="s">
        <v>71</v>
      </c>
      <c r="N102" s="332" t="s">
        <v>1586</v>
      </c>
    </row>
    <row r="103" spans="1:14" s="288" customFormat="1" ht="69" customHeight="1">
      <c r="A103" s="336">
        <v>88</v>
      </c>
      <c r="B103" s="332">
        <v>27</v>
      </c>
      <c r="C103" s="332" t="s">
        <v>252</v>
      </c>
      <c r="D103" s="337" t="s">
        <v>580</v>
      </c>
      <c r="E103" s="337" t="s">
        <v>581</v>
      </c>
      <c r="F103" s="337" t="s">
        <v>583</v>
      </c>
      <c r="G103" s="332" t="s">
        <v>266</v>
      </c>
      <c r="H103" s="332" t="s">
        <v>234</v>
      </c>
      <c r="I103" s="333">
        <v>100</v>
      </c>
      <c r="J103" s="334">
        <v>500</v>
      </c>
      <c r="K103" s="334">
        <f>I103*J103</f>
        <v>50000</v>
      </c>
      <c r="L103" s="334">
        <f t="shared" si="8"/>
        <v>50000</v>
      </c>
      <c r="M103" s="356" t="s">
        <v>71</v>
      </c>
      <c r="N103" s="332" t="s">
        <v>1586</v>
      </c>
    </row>
    <row r="104" spans="1:14" s="288" customFormat="1" ht="69" customHeight="1">
      <c r="A104" s="336">
        <v>89</v>
      </c>
      <c r="B104" s="332">
        <v>29</v>
      </c>
      <c r="C104" s="332" t="s">
        <v>252</v>
      </c>
      <c r="D104" s="337" t="s">
        <v>1014</v>
      </c>
      <c r="E104" s="337" t="s">
        <v>1015</v>
      </c>
      <c r="F104" s="337" t="s">
        <v>1015</v>
      </c>
      <c r="G104" s="332" t="s">
        <v>266</v>
      </c>
      <c r="H104" s="332" t="s">
        <v>234</v>
      </c>
      <c r="I104" s="333">
        <v>50</v>
      </c>
      <c r="J104" s="334">
        <v>700</v>
      </c>
      <c r="K104" s="334">
        <f>I104*J104</f>
        <v>35000</v>
      </c>
      <c r="L104" s="334">
        <f t="shared" si="8"/>
        <v>35000</v>
      </c>
      <c r="M104" s="356" t="s">
        <v>71</v>
      </c>
      <c r="N104" s="332" t="s">
        <v>1586</v>
      </c>
    </row>
    <row r="105" spans="1:14" s="288" customFormat="1" ht="69" customHeight="1">
      <c r="A105" s="336">
        <v>90</v>
      </c>
      <c r="B105" s="332">
        <v>31</v>
      </c>
      <c r="C105" s="332" t="s">
        <v>252</v>
      </c>
      <c r="D105" s="337" t="s">
        <v>1017</v>
      </c>
      <c r="E105" s="337" t="s">
        <v>1017</v>
      </c>
      <c r="F105" s="337" t="s">
        <v>1018</v>
      </c>
      <c r="G105" s="332" t="s">
        <v>266</v>
      </c>
      <c r="H105" s="332" t="s">
        <v>234</v>
      </c>
      <c r="I105" s="333">
        <v>10</v>
      </c>
      <c r="J105" s="334">
        <v>2000</v>
      </c>
      <c r="K105" s="334">
        <f>I105*J105</f>
        <v>20000</v>
      </c>
      <c r="L105" s="334">
        <f t="shared" si="8"/>
        <v>20000</v>
      </c>
      <c r="M105" s="356" t="s">
        <v>71</v>
      </c>
      <c r="N105" s="332" t="s">
        <v>1586</v>
      </c>
    </row>
    <row r="106" spans="1:14" s="338" customFormat="1" ht="69" customHeight="1">
      <c r="A106" s="336">
        <v>91</v>
      </c>
      <c r="B106" s="332">
        <v>33</v>
      </c>
      <c r="C106" s="332" t="s">
        <v>252</v>
      </c>
      <c r="D106" s="337" t="s">
        <v>1020</v>
      </c>
      <c r="E106" s="337" t="s">
        <v>1020</v>
      </c>
      <c r="F106" s="337" t="s">
        <v>1020</v>
      </c>
      <c r="G106" s="332" t="s">
        <v>939</v>
      </c>
      <c r="H106" s="332" t="s">
        <v>234</v>
      </c>
      <c r="I106" s="333">
        <v>100</v>
      </c>
      <c r="J106" s="334">
        <v>750</v>
      </c>
      <c r="K106" s="334">
        <f>I106*J106</f>
        <v>75000</v>
      </c>
      <c r="L106" s="334">
        <f t="shared" si="8"/>
        <v>75000</v>
      </c>
      <c r="M106" s="356" t="s">
        <v>71</v>
      </c>
      <c r="N106" s="332" t="s">
        <v>1586</v>
      </c>
    </row>
    <row r="107" spans="1:14" s="288" customFormat="1" ht="69" customHeight="1">
      <c r="A107" s="336"/>
      <c r="B107" s="487" t="s">
        <v>467</v>
      </c>
      <c r="C107" s="487"/>
      <c r="D107" s="487"/>
      <c r="E107" s="487"/>
      <c r="F107" s="487"/>
      <c r="G107" s="487"/>
      <c r="H107" s="346"/>
      <c r="I107" s="357"/>
      <c r="J107" s="358"/>
      <c r="K107" s="358">
        <f>SUM(K77:K106)</f>
        <v>3559400</v>
      </c>
      <c r="L107" s="358">
        <f>SUM(L77:L106)</f>
        <v>3559400</v>
      </c>
      <c r="M107" s="358">
        <v>3559400</v>
      </c>
      <c r="N107" s="356"/>
    </row>
    <row r="108" spans="1:14" s="288" customFormat="1" ht="69" customHeight="1">
      <c r="A108" s="336"/>
      <c r="B108" s="488" t="s">
        <v>1542</v>
      </c>
      <c r="C108" s="488"/>
      <c r="D108" s="488"/>
      <c r="E108" s="488"/>
      <c r="F108" s="488"/>
      <c r="G108" s="488"/>
      <c r="H108" s="488"/>
      <c r="I108" s="488"/>
      <c r="J108" s="488"/>
      <c r="K108" s="488"/>
      <c r="L108" s="488"/>
      <c r="M108" s="356"/>
      <c r="N108" s="356"/>
    </row>
    <row r="109" spans="1:14" s="288" customFormat="1" ht="69" customHeight="1">
      <c r="A109" s="336">
        <v>92</v>
      </c>
      <c r="B109" s="332">
        <v>1</v>
      </c>
      <c r="C109" s="332" t="s">
        <v>33</v>
      </c>
      <c r="D109" s="337" t="s">
        <v>1022</v>
      </c>
      <c r="E109" s="337" t="s">
        <v>1022</v>
      </c>
      <c r="F109" s="337" t="s">
        <v>1022</v>
      </c>
      <c r="G109" s="332" t="s">
        <v>266</v>
      </c>
      <c r="H109" s="332" t="s">
        <v>234</v>
      </c>
      <c r="I109" s="333">
        <v>5</v>
      </c>
      <c r="J109" s="334">
        <v>850</v>
      </c>
      <c r="K109" s="334">
        <f>I109*J109</f>
        <v>4250</v>
      </c>
      <c r="L109" s="334">
        <f>K109*1.12</f>
        <v>4760</v>
      </c>
      <c r="M109" s="359" t="s">
        <v>69</v>
      </c>
      <c r="N109" s="332" t="s">
        <v>1586</v>
      </c>
    </row>
    <row r="110" spans="1:14" s="288" customFormat="1" ht="69" customHeight="1">
      <c r="A110" s="336">
        <v>93</v>
      </c>
      <c r="B110" s="332">
        <v>2</v>
      </c>
      <c r="C110" s="332" t="s">
        <v>33</v>
      </c>
      <c r="D110" s="337" t="s">
        <v>1023</v>
      </c>
      <c r="E110" s="337" t="s">
        <v>1023</v>
      </c>
      <c r="F110" s="337" t="s">
        <v>1023</v>
      </c>
      <c r="G110" s="332" t="s">
        <v>266</v>
      </c>
      <c r="H110" s="332" t="s">
        <v>234</v>
      </c>
      <c r="I110" s="333">
        <v>10</v>
      </c>
      <c r="J110" s="334">
        <v>1200</v>
      </c>
      <c r="K110" s="334">
        <f t="shared" ref="K110:K158" si="9">I110*J110</f>
        <v>12000</v>
      </c>
      <c r="L110" s="334">
        <f t="shared" ref="L110:L158" si="10">K110*1.12</f>
        <v>13440.000000000002</v>
      </c>
      <c r="M110" s="359" t="s">
        <v>69</v>
      </c>
      <c r="N110" s="332" t="s">
        <v>1586</v>
      </c>
    </row>
    <row r="111" spans="1:14" s="288" customFormat="1" ht="69" customHeight="1">
      <c r="A111" s="336">
        <v>94</v>
      </c>
      <c r="B111" s="332">
        <v>3</v>
      </c>
      <c r="C111" s="332" t="s">
        <v>33</v>
      </c>
      <c r="D111" s="337" t="s">
        <v>1024</v>
      </c>
      <c r="E111" s="337" t="s">
        <v>1024</v>
      </c>
      <c r="F111" s="337" t="s">
        <v>1024</v>
      </c>
      <c r="G111" s="332" t="s">
        <v>266</v>
      </c>
      <c r="H111" s="332" t="s">
        <v>234</v>
      </c>
      <c r="I111" s="333">
        <v>10</v>
      </c>
      <c r="J111" s="334">
        <v>1500</v>
      </c>
      <c r="K111" s="334">
        <f t="shared" si="9"/>
        <v>15000</v>
      </c>
      <c r="L111" s="334">
        <f t="shared" si="10"/>
        <v>16800</v>
      </c>
      <c r="M111" s="359" t="s">
        <v>69</v>
      </c>
      <c r="N111" s="332" t="s">
        <v>1586</v>
      </c>
    </row>
    <row r="112" spans="1:14" s="288" customFormat="1" ht="69" customHeight="1">
      <c r="A112" s="336">
        <v>95</v>
      </c>
      <c r="B112" s="332">
        <v>4</v>
      </c>
      <c r="C112" s="332" t="s">
        <v>33</v>
      </c>
      <c r="D112" s="337" t="s">
        <v>1025</v>
      </c>
      <c r="E112" s="337" t="s">
        <v>1025</v>
      </c>
      <c r="F112" s="337" t="s">
        <v>1025</v>
      </c>
      <c r="G112" s="332" t="s">
        <v>266</v>
      </c>
      <c r="H112" s="332" t="s">
        <v>234</v>
      </c>
      <c r="I112" s="333">
        <v>10</v>
      </c>
      <c r="J112" s="334">
        <v>1500</v>
      </c>
      <c r="K112" s="334">
        <f t="shared" si="9"/>
        <v>15000</v>
      </c>
      <c r="L112" s="334">
        <f t="shared" si="10"/>
        <v>16800</v>
      </c>
      <c r="M112" s="359" t="s">
        <v>69</v>
      </c>
      <c r="N112" s="332" t="s">
        <v>1586</v>
      </c>
    </row>
    <row r="113" spans="1:14" s="288" customFormat="1" ht="69" customHeight="1">
      <c r="A113" s="336">
        <v>96</v>
      </c>
      <c r="B113" s="332">
        <v>5</v>
      </c>
      <c r="C113" s="332" t="s">
        <v>33</v>
      </c>
      <c r="D113" s="339" t="s">
        <v>1026</v>
      </c>
      <c r="E113" s="339" t="s">
        <v>1126</v>
      </c>
      <c r="F113" s="339" t="s">
        <v>1126</v>
      </c>
      <c r="G113" s="332" t="s">
        <v>266</v>
      </c>
      <c r="H113" s="332" t="s">
        <v>234</v>
      </c>
      <c r="I113" s="333">
        <v>50</v>
      </c>
      <c r="J113" s="334">
        <v>1300</v>
      </c>
      <c r="K113" s="334">
        <f t="shared" si="9"/>
        <v>65000</v>
      </c>
      <c r="L113" s="334">
        <f t="shared" si="10"/>
        <v>72800</v>
      </c>
      <c r="M113" s="359" t="s">
        <v>69</v>
      </c>
      <c r="N113" s="332" t="s">
        <v>1586</v>
      </c>
    </row>
    <row r="114" spans="1:14" s="288" customFormat="1" ht="69" customHeight="1">
      <c r="A114" s="336">
        <v>97</v>
      </c>
      <c r="B114" s="332">
        <v>6</v>
      </c>
      <c r="C114" s="332" t="s">
        <v>33</v>
      </c>
      <c r="D114" s="348" t="s">
        <v>1027</v>
      </c>
      <c r="E114" s="339" t="s">
        <v>1127</v>
      </c>
      <c r="F114" s="339" t="s">
        <v>1127</v>
      </c>
      <c r="G114" s="332" t="s">
        <v>266</v>
      </c>
      <c r="H114" s="332" t="s">
        <v>234</v>
      </c>
      <c r="I114" s="333">
        <v>50</v>
      </c>
      <c r="J114" s="334">
        <v>1100</v>
      </c>
      <c r="K114" s="334">
        <f t="shared" si="9"/>
        <v>55000</v>
      </c>
      <c r="L114" s="334">
        <f t="shared" si="10"/>
        <v>61600.000000000007</v>
      </c>
      <c r="M114" s="359" t="s">
        <v>69</v>
      </c>
      <c r="N114" s="332" t="s">
        <v>1586</v>
      </c>
    </row>
    <row r="115" spans="1:14" s="288" customFormat="1" ht="69" customHeight="1">
      <c r="A115" s="336">
        <v>98</v>
      </c>
      <c r="B115" s="332">
        <v>7</v>
      </c>
      <c r="C115" s="332" t="s">
        <v>33</v>
      </c>
      <c r="D115" s="337" t="s">
        <v>607</v>
      </c>
      <c r="E115" s="337" t="s">
        <v>608</v>
      </c>
      <c r="F115" s="337" t="s">
        <v>1028</v>
      </c>
      <c r="G115" s="332" t="s">
        <v>266</v>
      </c>
      <c r="H115" s="332" t="s">
        <v>1029</v>
      </c>
      <c r="I115" s="333">
        <v>50</v>
      </c>
      <c r="J115" s="334">
        <v>1900</v>
      </c>
      <c r="K115" s="334">
        <f t="shared" si="9"/>
        <v>95000</v>
      </c>
      <c r="L115" s="334">
        <f t="shared" si="10"/>
        <v>106400.00000000001</v>
      </c>
      <c r="M115" s="359" t="s">
        <v>69</v>
      </c>
      <c r="N115" s="332" t="s">
        <v>1586</v>
      </c>
    </row>
    <row r="116" spans="1:14" s="288" customFormat="1" ht="69" customHeight="1">
      <c r="A116" s="336">
        <v>99</v>
      </c>
      <c r="B116" s="332">
        <v>8</v>
      </c>
      <c r="C116" s="332" t="s">
        <v>33</v>
      </c>
      <c r="D116" s="337" t="s">
        <v>612</v>
      </c>
      <c r="E116" s="337" t="s">
        <v>612</v>
      </c>
      <c r="F116" s="337" t="s">
        <v>614</v>
      </c>
      <c r="G116" s="332" t="s">
        <v>266</v>
      </c>
      <c r="H116" s="332" t="s">
        <v>234</v>
      </c>
      <c r="I116" s="333">
        <v>10</v>
      </c>
      <c r="J116" s="334">
        <v>250</v>
      </c>
      <c r="K116" s="334">
        <f t="shared" si="9"/>
        <v>2500</v>
      </c>
      <c r="L116" s="334">
        <f t="shared" si="10"/>
        <v>2800.0000000000005</v>
      </c>
      <c r="M116" s="359" t="s">
        <v>69</v>
      </c>
      <c r="N116" s="332" t="s">
        <v>1586</v>
      </c>
    </row>
    <row r="117" spans="1:14" s="288" customFormat="1" ht="69" customHeight="1">
      <c r="A117" s="336">
        <v>100</v>
      </c>
      <c r="B117" s="332">
        <v>9</v>
      </c>
      <c r="C117" s="332" t="s">
        <v>33</v>
      </c>
      <c r="D117" s="337" t="s">
        <v>615</v>
      </c>
      <c r="E117" s="337" t="s">
        <v>616</v>
      </c>
      <c r="F117" s="337" t="s">
        <v>618</v>
      </c>
      <c r="G117" s="332" t="s">
        <v>266</v>
      </c>
      <c r="H117" s="332" t="s">
        <v>611</v>
      </c>
      <c r="I117" s="333">
        <v>81</v>
      </c>
      <c r="J117" s="334">
        <v>1750</v>
      </c>
      <c r="K117" s="334">
        <f t="shared" si="9"/>
        <v>141750</v>
      </c>
      <c r="L117" s="334">
        <f t="shared" si="10"/>
        <v>158760.00000000003</v>
      </c>
      <c r="M117" s="359" t="s">
        <v>69</v>
      </c>
      <c r="N117" s="332" t="s">
        <v>1586</v>
      </c>
    </row>
    <row r="118" spans="1:14" s="288" customFormat="1" ht="69" customHeight="1">
      <c r="A118" s="336">
        <v>101</v>
      </c>
      <c r="B118" s="332">
        <v>11</v>
      </c>
      <c r="C118" s="332" t="s">
        <v>33</v>
      </c>
      <c r="D118" s="337" t="s">
        <v>623</v>
      </c>
      <c r="E118" s="337" t="s">
        <v>623</v>
      </c>
      <c r="F118" s="337" t="s">
        <v>623</v>
      </c>
      <c r="G118" s="332" t="s">
        <v>266</v>
      </c>
      <c r="H118" s="332" t="s">
        <v>611</v>
      </c>
      <c r="I118" s="333">
        <v>450</v>
      </c>
      <c r="J118" s="334">
        <v>830</v>
      </c>
      <c r="K118" s="334">
        <f t="shared" si="9"/>
        <v>373500</v>
      </c>
      <c r="L118" s="334">
        <f t="shared" si="10"/>
        <v>418320.00000000006</v>
      </c>
      <c r="M118" s="359" t="s">
        <v>69</v>
      </c>
      <c r="N118" s="332" t="s">
        <v>1586</v>
      </c>
    </row>
    <row r="119" spans="1:14" s="288" customFormat="1" ht="69" customHeight="1">
      <c r="A119" s="336">
        <v>102</v>
      </c>
      <c r="B119" s="332">
        <v>12</v>
      </c>
      <c r="C119" s="332" t="s">
        <v>33</v>
      </c>
      <c r="D119" s="337" t="s">
        <v>625</v>
      </c>
      <c r="E119" s="337" t="s">
        <v>625</v>
      </c>
      <c r="F119" s="337" t="s">
        <v>627</v>
      </c>
      <c r="G119" s="332" t="s">
        <v>266</v>
      </c>
      <c r="H119" s="332" t="s">
        <v>591</v>
      </c>
      <c r="I119" s="333">
        <v>300</v>
      </c>
      <c r="J119" s="334">
        <v>3065</v>
      </c>
      <c r="K119" s="334">
        <f t="shared" si="9"/>
        <v>919500</v>
      </c>
      <c r="L119" s="334">
        <f t="shared" si="10"/>
        <v>1029840.0000000001</v>
      </c>
      <c r="M119" s="359" t="s">
        <v>69</v>
      </c>
      <c r="N119" s="332" t="s">
        <v>1586</v>
      </c>
    </row>
    <row r="120" spans="1:14" s="288" customFormat="1" ht="69" customHeight="1">
      <c r="A120" s="336">
        <v>103</v>
      </c>
      <c r="B120" s="332">
        <v>13</v>
      </c>
      <c r="C120" s="332" t="s">
        <v>33</v>
      </c>
      <c r="D120" s="337" t="s">
        <v>607</v>
      </c>
      <c r="E120" s="337" t="s">
        <v>608</v>
      </c>
      <c r="F120" s="337" t="s">
        <v>629</v>
      </c>
      <c r="G120" s="332" t="s">
        <v>266</v>
      </c>
      <c r="H120" s="332" t="s">
        <v>611</v>
      </c>
      <c r="I120" s="333">
        <v>10</v>
      </c>
      <c r="J120" s="334">
        <v>700</v>
      </c>
      <c r="K120" s="334">
        <f t="shared" si="9"/>
        <v>7000</v>
      </c>
      <c r="L120" s="334">
        <f t="shared" si="10"/>
        <v>7840.0000000000009</v>
      </c>
      <c r="M120" s="359" t="s">
        <v>69</v>
      </c>
      <c r="N120" s="332" t="s">
        <v>1586</v>
      </c>
    </row>
    <row r="121" spans="1:14" s="288" customFormat="1" ht="69" customHeight="1">
      <c r="A121" s="336">
        <v>104</v>
      </c>
      <c r="B121" s="332">
        <v>14</v>
      </c>
      <c r="C121" s="332" t="s">
        <v>33</v>
      </c>
      <c r="D121" s="337" t="s">
        <v>1032</v>
      </c>
      <c r="E121" s="337" t="s">
        <v>1032</v>
      </c>
      <c r="F121" s="360" t="s">
        <v>1033</v>
      </c>
      <c r="G121" s="360" t="s">
        <v>266</v>
      </c>
      <c r="H121" s="360" t="s">
        <v>234</v>
      </c>
      <c r="I121" s="361">
        <v>30</v>
      </c>
      <c r="J121" s="362">
        <v>3800</v>
      </c>
      <c r="K121" s="362">
        <f t="shared" si="9"/>
        <v>114000</v>
      </c>
      <c r="L121" s="362">
        <f t="shared" si="10"/>
        <v>127680.00000000001</v>
      </c>
      <c r="M121" s="363" t="s">
        <v>69</v>
      </c>
      <c r="N121" s="360" t="s">
        <v>1586</v>
      </c>
    </row>
    <row r="122" spans="1:14" s="288" customFormat="1" ht="69" customHeight="1">
      <c r="A122" s="336">
        <v>105</v>
      </c>
      <c r="B122" s="332">
        <v>17</v>
      </c>
      <c r="C122" s="332" t="s">
        <v>252</v>
      </c>
      <c r="D122" s="337" t="s">
        <v>1037</v>
      </c>
      <c r="E122" s="337" t="s">
        <v>1128</v>
      </c>
      <c r="F122" s="360" t="s">
        <v>1128</v>
      </c>
      <c r="G122" s="360" t="s">
        <v>939</v>
      </c>
      <c r="H122" s="360" t="s">
        <v>234</v>
      </c>
      <c r="I122" s="361">
        <v>100</v>
      </c>
      <c r="J122" s="362">
        <v>3800</v>
      </c>
      <c r="K122" s="362">
        <f t="shared" si="9"/>
        <v>380000</v>
      </c>
      <c r="L122" s="362">
        <f t="shared" si="10"/>
        <v>425600.00000000006</v>
      </c>
      <c r="M122" s="363" t="s">
        <v>69</v>
      </c>
      <c r="N122" s="360" t="s">
        <v>1586</v>
      </c>
    </row>
    <row r="123" spans="1:14" s="288" customFormat="1" ht="69" customHeight="1">
      <c r="A123" s="336">
        <v>106</v>
      </c>
      <c r="B123" s="332">
        <v>19</v>
      </c>
      <c r="C123" s="332" t="s">
        <v>252</v>
      </c>
      <c r="D123" s="337" t="s">
        <v>1040</v>
      </c>
      <c r="E123" s="337" t="s">
        <v>1040</v>
      </c>
      <c r="F123" s="360" t="s">
        <v>1040</v>
      </c>
      <c r="G123" s="360" t="s">
        <v>939</v>
      </c>
      <c r="H123" s="360" t="s">
        <v>234</v>
      </c>
      <c r="I123" s="361">
        <v>20</v>
      </c>
      <c r="J123" s="362">
        <v>5400</v>
      </c>
      <c r="K123" s="362">
        <f t="shared" si="9"/>
        <v>108000</v>
      </c>
      <c r="L123" s="362">
        <f t="shared" si="10"/>
        <v>120960.00000000001</v>
      </c>
      <c r="M123" s="363" t="s">
        <v>69</v>
      </c>
      <c r="N123" s="360" t="s">
        <v>1586</v>
      </c>
    </row>
    <row r="124" spans="1:14" s="288" customFormat="1" ht="69" customHeight="1">
      <c r="A124" s="336">
        <v>107</v>
      </c>
      <c r="B124" s="332">
        <v>20</v>
      </c>
      <c r="C124" s="332" t="s">
        <v>33</v>
      </c>
      <c r="D124" s="337" t="s">
        <v>634</v>
      </c>
      <c r="E124" s="337" t="s">
        <v>635</v>
      </c>
      <c r="F124" s="360" t="s">
        <v>637</v>
      </c>
      <c r="G124" s="360" t="s">
        <v>266</v>
      </c>
      <c r="H124" s="360" t="s">
        <v>234</v>
      </c>
      <c r="I124" s="361">
        <v>20</v>
      </c>
      <c r="J124" s="362">
        <v>500</v>
      </c>
      <c r="K124" s="362">
        <f t="shared" si="9"/>
        <v>10000</v>
      </c>
      <c r="L124" s="362">
        <f t="shared" si="10"/>
        <v>11200.000000000002</v>
      </c>
      <c r="M124" s="363" t="s">
        <v>69</v>
      </c>
      <c r="N124" s="360" t="s">
        <v>1586</v>
      </c>
    </row>
    <row r="125" spans="1:14" s="288" customFormat="1" ht="69" customHeight="1">
      <c r="A125" s="336">
        <v>108</v>
      </c>
      <c r="B125" s="332">
        <v>21</v>
      </c>
      <c r="C125" s="332" t="s">
        <v>33</v>
      </c>
      <c r="D125" s="337" t="s">
        <v>638</v>
      </c>
      <c r="E125" s="337" t="s">
        <v>639</v>
      </c>
      <c r="F125" s="360" t="s">
        <v>641</v>
      </c>
      <c r="G125" s="360" t="s">
        <v>266</v>
      </c>
      <c r="H125" s="360" t="s">
        <v>234</v>
      </c>
      <c r="I125" s="361">
        <v>20</v>
      </c>
      <c r="J125" s="362">
        <v>700</v>
      </c>
      <c r="K125" s="362">
        <f t="shared" si="9"/>
        <v>14000</v>
      </c>
      <c r="L125" s="362">
        <f t="shared" si="10"/>
        <v>15680.000000000002</v>
      </c>
      <c r="M125" s="363" t="s">
        <v>69</v>
      </c>
      <c r="N125" s="360" t="s">
        <v>1586</v>
      </c>
    </row>
    <row r="126" spans="1:14" s="288" customFormat="1" ht="69" customHeight="1">
      <c r="A126" s="336">
        <v>109</v>
      </c>
      <c r="B126" s="332">
        <v>22</v>
      </c>
      <c r="C126" s="332" t="s">
        <v>33</v>
      </c>
      <c r="D126" s="337" t="s">
        <v>1041</v>
      </c>
      <c r="E126" s="337" t="s">
        <v>1041</v>
      </c>
      <c r="F126" s="360" t="s">
        <v>1041</v>
      </c>
      <c r="G126" s="360" t="s">
        <v>266</v>
      </c>
      <c r="H126" s="360" t="s">
        <v>234</v>
      </c>
      <c r="I126" s="361">
        <v>15</v>
      </c>
      <c r="J126" s="362">
        <v>1800</v>
      </c>
      <c r="K126" s="362">
        <f t="shared" si="9"/>
        <v>27000</v>
      </c>
      <c r="L126" s="362">
        <f t="shared" si="10"/>
        <v>30240.000000000004</v>
      </c>
      <c r="M126" s="363" t="s">
        <v>69</v>
      </c>
      <c r="N126" s="360" t="s">
        <v>1586</v>
      </c>
    </row>
    <row r="127" spans="1:14" s="288" customFormat="1" ht="69" customHeight="1">
      <c r="A127" s="336">
        <v>110</v>
      </c>
      <c r="B127" s="332">
        <v>23</v>
      </c>
      <c r="C127" s="332" t="s">
        <v>33</v>
      </c>
      <c r="D127" s="337" t="s">
        <v>1042</v>
      </c>
      <c r="E127" s="337" t="s">
        <v>1042</v>
      </c>
      <c r="F127" s="337" t="s">
        <v>1043</v>
      </c>
      <c r="G127" s="332" t="s">
        <v>266</v>
      </c>
      <c r="H127" s="332" t="s">
        <v>234</v>
      </c>
      <c r="I127" s="333">
        <v>50</v>
      </c>
      <c r="J127" s="334">
        <v>3700</v>
      </c>
      <c r="K127" s="334">
        <f t="shared" si="9"/>
        <v>185000</v>
      </c>
      <c r="L127" s="334">
        <f t="shared" si="10"/>
        <v>207200.00000000003</v>
      </c>
      <c r="M127" s="359" t="s">
        <v>69</v>
      </c>
      <c r="N127" s="332" t="s">
        <v>1586</v>
      </c>
    </row>
    <row r="128" spans="1:14" s="288" customFormat="1" ht="69" customHeight="1">
      <c r="A128" s="336">
        <v>111</v>
      </c>
      <c r="B128" s="332">
        <v>26</v>
      </c>
      <c r="C128" s="332" t="s">
        <v>33</v>
      </c>
      <c r="D128" s="337" t="s">
        <v>651</v>
      </c>
      <c r="E128" s="337" t="s">
        <v>652</v>
      </c>
      <c r="F128" s="337" t="s">
        <v>654</v>
      </c>
      <c r="G128" s="332" t="s">
        <v>266</v>
      </c>
      <c r="H128" s="332" t="s">
        <v>234</v>
      </c>
      <c r="I128" s="333">
        <v>100</v>
      </c>
      <c r="J128" s="334">
        <v>2400</v>
      </c>
      <c r="K128" s="334">
        <f t="shared" si="9"/>
        <v>240000</v>
      </c>
      <c r="L128" s="334">
        <f t="shared" si="10"/>
        <v>268800</v>
      </c>
      <c r="M128" s="359" t="s">
        <v>69</v>
      </c>
      <c r="N128" s="332" t="s">
        <v>1586</v>
      </c>
    </row>
    <row r="129" spans="1:14" s="288" customFormat="1" ht="69" customHeight="1">
      <c r="A129" s="336">
        <v>112</v>
      </c>
      <c r="B129" s="332">
        <v>28</v>
      </c>
      <c r="C129" s="332" t="s">
        <v>33</v>
      </c>
      <c r="D129" s="337" t="s">
        <v>657</v>
      </c>
      <c r="E129" s="337" t="s">
        <v>658</v>
      </c>
      <c r="F129" s="337" t="s">
        <v>660</v>
      </c>
      <c r="G129" s="332" t="s">
        <v>266</v>
      </c>
      <c r="H129" s="332" t="s">
        <v>661</v>
      </c>
      <c r="I129" s="333">
        <v>350</v>
      </c>
      <c r="J129" s="334">
        <v>45</v>
      </c>
      <c r="K129" s="334">
        <f t="shared" si="9"/>
        <v>15750</v>
      </c>
      <c r="L129" s="334">
        <f t="shared" si="10"/>
        <v>17640</v>
      </c>
      <c r="M129" s="359" t="s">
        <v>69</v>
      </c>
      <c r="N129" s="332" t="s">
        <v>1586</v>
      </c>
    </row>
    <row r="130" spans="1:14" s="288" customFormat="1" ht="69" customHeight="1">
      <c r="A130" s="336">
        <v>113</v>
      </c>
      <c r="B130" s="332">
        <v>29</v>
      </c>
      <c r="C130" s="332" t="s">
        <v>33</v>
      </c>
      <c r="D130" s="337" t="s">
        <v>607</v>
      </c>
      <c r="E130" s="337" t="s">
        <v>608</v>
      </c>
      <c r="F130" s="337" t="s">
        <v>664</v>
      </c>
      <c r="G130" s="332" t="s">
        <v>266</v>
      </c>
      <c r="H130" s="332" t="s">
        <v>234</v>
      </c>
      <c r="I130" s="333">
        <v>50</v>
      </c>
      <c r="J130" s="334">
        <v>2800</v>
      </c>
      <c r="K130" s="334">
        <f t="shared" si="9"/>
        <v>140000</v>
      </c>
      <c r="L130" s="334">
        <f t="shared" si="10"/>
        <v>156800.00000000003</v>
      </c>
      <c r="M130" s="359" t="s">
        <v>69</v>
      </c>
      <c r="N130" s="332" t="s">
        <v>1586</v>
      </c>
    </row>
    <row r="131" spans="1:14" s="288" customFormat="1" ht="69" customHeight="1">
      <c r="A131" s="336">
        <v>114</v>
      </c>
      <c r="B131" s="332">
        <v>31</v>
      </c>
      <c r="C131" s="332" t="s">
        <v>33</v>
      </c>
      <c r="D131" s="337" t="s">
        <v>1046</v>
      </c>
      <c r="E131" s="337" t="s">
        <v>1047</v>
      </c>
      <c r="F131" s="337" t="s">
        <v>1129</v>
      </c>
      <c r="G131" s="332" t="s">
        <v>266</v>
      </c>
      <c r="H131" s="332" t="s">
        <v>234</v>
      </c>
      <c r="I131" s="333">
        <v>50</v>
      </c>
      <c r="J131" s="334">
        <v>980</v>
      </c>
      <c r="K131" s="334">
        <f t="shared" si="9"/>
        <v>49000</v>
      </c>
      <c r="L131" s="334">
        <f t="shared" si="10"/>
        <v>54880.000000000007</v>
      </c>
      <c r="M131" s="359" t="s">
        <v>69</v>
      </c>
      <c r="N131" s="332" t="s">
        <v>1586</v>
      </c>
    </row>
    <row r="132" spans="1:14" s="288" customFormat="1" ht="69" customHeight="1">
      <c r="A132" s="336">
        <v>115</v>
      </c>
      <c r="B132" s="332">
        <v>32</v>
      </c>
      <c r="C132" s="332" t="s">
        <v>33</v>
      </c>
      <c r="D132" s="337" t="s">
        <v>670</v>
      </c>
      <c r="E132" s="337" t="s">
        <v>671</v>
      </c>
      <c r="F132" s="337" t="s">
        <v>1130</v>
      </c>
      <c r="G132" s="332" t="s">
        <v>266</v>
      </c>
      <c r="H132" s="332" t="s">
        <v>234</v>
      </c>
      <c r="I132" s="333">
        <v>180</v>
      </c>
      <c r="J132" s="334">
        <v>1700</v>
      </c>
      <c r="K132" s="334">
        <f t="shared" si="9"/>
        <v>306000</v>
      </c>
      <c r="L132" s="334">
        <f t="shared" si="10"/>
        <v>342720.00000000006</v>
      </c>
      <c r="M132" s="359" t="s">
        <v>69</v>
      </c>
      <c r="N132" s="332" t="s">
        <v>1586</v>
      </c>
    </row>
    <row r="133" spans="1:14" s="288" customFormat="1" ht="69" customHeight="1">
      <c r="A133" s="336">
        <v>116</v>
      </c>
      <c r="B133" s="332">
        <v>34</v>
      </c>
      <c r="C133" s="332" t="s">
        <v>33</v>
      </c>
      <c r="D133" s="337" t="s">
        <v>1050</v>
      </c>
      <c r="E133" s="337" t="s">
        <v>1050</v>
      </c>
      <c r="F133" s="337" t="s">
        <v>1050</v>
      </c>
      <c r="G133" s="332" t="s">
        <v>266</v>
      </c>
      <c r="H133" s="332" t="s">
        <v>598</v>
      </c>
      <c r="I133" s="333">
        <v>200</v>
      </c>
      <c r="J133" s="334">
        <v>3700</v>
      </c>
      <c r="K133" s="334">
        <f t="shared" si="9"/>
        <v>740000</v>
      </c>
      <c r="L133" s="334">
        <f t="shared" si="10"/>
        <v>828800.00000000012</v>
      </c>
      <c r="M133" s="359" t="s">
        <v>69</v>
      </c>
      <c r="N133" s="332" t="s">
        <v>1586</v>
      </c>
    </row>
    <row r="134" spans="1:14" s="288" customFormat="1" ht="69" customHeight="1">
      <c r="A134" s="336">
        <v>117</v>
      </c>
      <c r="B134" s="332">
        <v>35</v>
      </c>
      <c r="C134" s="332" t="s">
        <v>33</v>
      </c>
      <c r="D134" s="337" t="s">
        <v>678</v>
      </c>
      <c r="E134" s="337" t="s">
        <v>679</v>
      </c>
      <c r="F134" s="337" t="s">
        <v>1051</v>
      </c>
      <c r="G134" s="332" t="s">
        <v>266</v>
      </c>
      <c r="H134" s="332" t="s">
        <v>234</v>
      </c>
      <c r="I134" s="333">
        <v>50</v>
      </c>
      <c r="J134" s="334">
        <v>1800</v>
      </c>
      <c r="K134" s="334">
        <f t="shared" si="9"/>
        <v>90000</v>
      </c>
      <c r="L134" s="334">
        <f t="shared" si="10"/>
        <v>100800.00000000001</v>
      </c>
      <c r="M134" s="359" t="s">
        <v>69</v>
      </c>
      <c r="N134" s="332" t="s">
        <v>1586</v>
      </c>
    </row>
    <row r="135" spans="1:14" s="288" customFormat="1" ht="69" customHeight="1">
      <c r="A135" s="336">
        <v>118</v>
      </c>
      <c r="B135" s="332">
        <v>37</v>
      </c>
      <c r="C135" s="332" t="s">
        <v>33</v>
      </c>
      <c r="D135" s="337" t="s">
        <v>1053</v>
      </c>
      <c r="E135" s="337" t="s">
        <v>1131</v>
      </c>
      <c r="F135" s="337" t="s">
        <v>1131</v>
      </c>
      <c r="G135" s="332" t="s">
        <v>266</v>
      </c>
      <c r="H135" s="332" t="s">
        <v>234</v>
      </c>
      <c r="I135" s="333">
        <v>50</v>
      </c>
      <c r="J135" s="334">
        <v>1600</v>
      </c>
      <c r="K135" s="334">
        <f t="shared" si="9"/>
        <v>80000</v>
      </c>
      <c r="L135" s="334">
        <f t="shared" si="10"/>
        <v>89600.000000000015</v>
      </c>
      <c r="M135" s="359" t="s">
        <v>69</v>
      </c>
      <c r="N135" s="332" t="s">
        <v>1586</v>
      </c>
    </row>
    <row r="136" spans="1:14" s="288" customFormat="1" ht="69" customHeight="1">
      <c r="A136" s="336">
        <v>119</v>
      </c>
      <c r="B136" s="332">
        <v>39</v>
      </c>
      <c r="C136" s="332" t="s">
        <v>33</v>
      </c>
      <c r="D136" s="337" t="s">
        <v>693</v>
      </c>
      <c r="E136" s="337" t="s">
        <v>694</v>
      </c>
      <c r="F136" s="337" t="s">
        <v>1056</v>
      </c>
      <c r="G136" s="332" t="s">
        <v>266</v>
      </c>
      <c r="H136" s="332" t="s">
        <v>234</v>
      </c>
      <c r="I136" s="333">
        <v>50</v>
      </c>
      <c r="J136" s="334">
        <v>7600</v>
      </c>
      <c r="K136" s="334">
        <f t="shared" si="9"/>
        <v>380000</v>
      </c>
      <c r="L136" s="334">
        <f t="shared" si="10"/>
        <v>425600.00000000006</v>
      </c>
      <c r="M136" s="359" t="s">
        <v>69</v>
      </c>
      <c r="N136" s="332" t="s">
        <v>1586</v>
      </c>
    </row>
    <row r="137" spans="1:14" s="288" customFormat="1" ht="69" customHeight="1">
      <c r="A137" s="336">
        <v>120</v>
      </c>
      <c r="B137" s="332">
        <v>40</v>
      </c>
      <c r="C137" s="332" t="s">
        <v>33</v>
      </c>
      <c r="D137" s="337" t="s">
        <v>697</v>
      </c>
      <c r="E137" s="337" t="s">
        <v>698</v>
      </c>
      <c r="F137" s="337" t="s">
        <v>700</v>
      </c>
      <c r="G137" s="332" t="s">
        <v>266</v>
      </c>
      <c r="H137" s="332" t="s">
        <v>234</v>
      </c>
      <c r="I137" s="333">
        <v>10</v>
      </c>
      <c r="J137" s="334">
        <v>18000</v>
      </c>
      <c r="K137" s="334">
        <f t="shared" si="9"/>
        <v>180000</v>
      </c>
      <c r="L137" s="334">
        <f t="shared" si="10"/>
        <v>201600.00000000003</v>
      </c>
      <c r="M137" s="359" t="s">
        <v>69</v>
      </c>
      <c r="N137" s="332" t="s">
        <v>1586</v>
      </c>
    </row>
    <row r="138" spans="1:14" s="288" customFormat="1" ht="69" customHeight="1">
      <c r="A138" s="336">
        <v>121</v>
      </c>
      <c r="B138" s="332">
        <v>42</v>
      </c>
      <c r="C138" s="332" t="s">
        <v>252</v>
      </c>
      <c r="D138" s="337" t="s">
        <v>1058</v>
      </c>
      <c r="E138" s="337" t="s">
        <v>1132</v>
      </c>
      <c r="F138" s="337" t="s">
        <v>1132</v>
      </c>
      <c r="G138" s="332" t="s">
        <v>939</v>
      </c>
      <c r="H138" s="332" t="s">
        <v>234</v>
      </c>
      <c r="I138" s="333">
        <v>100</v>
      </c>
      <c r="J138" s="334">
        <v>980</v>
      </c>
      <c r="K138" s="334">
        <f t="shared" si="9"/>
        <v>98000</v>
      </c>
      <c r="L138" s="334">
        <f t="shared" si="10"/>
        <v>109760.00000000001</v>
      </c>
      <c r="M138" s="359" t="s">
        <v>69</v>
      </c>
      <c r="N138" s="332" t="s">
        <v>1586</v>
      </c>
    </row>
    <row r="139" spans="1:14" s="288" customFormat="1" ht="69" customHeight="1">
      <c r="A139" s="336">
        <v>122</v>
      </c>
      <c r="B139" s="332">
        <v>44</v>
      </c>
      <c r="C139" s="332" t="s">
        <v>33</v>
      </c>
      <c r="D139" s="337" t="s">
        <v>708</v>
      </c>
      <c r="E139" s="337" t="s">
        <v>709</v>
      </c>
      <c r="F139" s="337" t="s">
        <v>711</v>
      </c>
      <c r="G139" s="332" t="s">
        <v>266</v>
      </c>
      <c r="H139" s="332" t="s">
        <v>234</v>
      </c>
      <c r="I139" s="333">
        <v>50</v>
      </c>
      <c r="J139" s="334">
        <v>3000</v>
      </c>
      <c r="K139" s="334">
        <f t="shared" si="9"/>
        <v>150000</v>
      </c>
      <c r="L139" s="334">
        <f t="shared" si="10"/>
        <v>168000.00000000003</v>
      </c>
      <c r="M139" s="359" t="s">
        <v>69</v>
      </c>
      <c r="N139" s="332" t="s">
        <v>1586</v>
      </c>
    </row>
    <row r="140" spans="1:14" s="288" customFormat="1" ht="69" customHeight="1">
      <c r="A140" s="336">
        <v>123</v>
      </c>
      <c r="B140" s="332">
        <v>45</v>
      </c>
      <c r="C140" s="332" t="s">
        <v>33</v>
      </c>
      <c r="D140" s="337" t="s">
        <v>712</v>
      </c>
      <c r="E140" s="337" t="s">
        <v>1060</v>
      </c>
      <c r="F140" s="337" t="s">
        <v>715</v>
      </c>
      <c r="G140" s="332" t="s">
        <v>266</v>
      </c>
      <c r="H140" s="332" t="s">
        <v>234</v>
      </c>
      <c r="I140" s="333">
        <v>4</v>
      </c>
      <c r="J140" s="334">
        <v>6500</v>
      </c>
      <c r="K140" s="334">
        <f t="shared" si="9"/>
        <v>26000</v>
      </c>
      <c r="L140" s="334">
        <f t="shared" si="10"/>
        <v>29120.000000000004</v>
      </c>
      <c r="M140" s="359" t="s">
        <v>69</v>
      </c>
      <c r="N140" s="332" t="s">
        <v>1586</v>
      </c>
    </row>
    <row r="141" spans="1:14" s="288" customFormat="1" ht="69" customHeight="1">
      <c r="A141" s="336">
        <v>124</v>
      </c>
      <c r="B141" s="332">
        <v>46</v>
      </c>
      <c r="C141" s="332" t="s">
        <v>33</v>
      </c>
      <c r="D141" s="337" t="s">
        <v>716</v>
      </c>
      <c r="E141" s="337" t="s">
        <v>717</v>
      </c>
      <c r="F141" s="337" t="s">
        <v>719</v>
      </c>
      <c r="G141" s="332" t="s">
        <v>266</v>
      </c>
      <c r="H141" s="332" t="s">
        <v>234</v>
      </c>
      <c r="I141" s="333">
        <v>40</v>
      </c>
      <c r="J141" s="334">
        <v>1580</v>
      </c>
      <c r="K141" s="334">
        <f t="shared" si="9"/>
        <v>63200</v>
      </c>
      <c r="L141" s="334">
        <f t="shared" si="10"/>
        <v>70784</v>
      </c>
      <c r="M141" s="359" t="s">
        <v>69</v>
      </c>
      <c r="N141" s="332" t="s">
        <v>1586</v>
      </c>
    </row>
    <row r="142" spans="1:14" s="288" customFormat="1" ht="69" customHeight="1">
      <c r="A142" s="336">
        <v>125</v>
      </c>
      <c r="B142" s="332">
        <v>48</v>
      </c>
      <c r="C142" s="332" t="s">
        <v>33</v>
      </c>
      <c r="D142" s="337" t="s">
        <v>724</v>
      </c>
      <c r="E142" s="337" t="s">
        <v>725</v>
      </c>
      <c r="F142" s="337" t="s">
        <v>727</v>
      </c>
      <c r="G142" s="332" t="s">
        <v>266</v>
      </c>
      <c r="H142" s="332" t="s">
        <v>234</v>
      </c>
      <c r="I142" s="333">
        <v>100</v>
      </c>
      <c r="J142" s="334">
        <v>4300</v>
      </c>
      <c r="K142" s="334">
        <f t="shared" si="9"/>
        <v>430000</v>
      </c>
      <c r="L142" s="334">
        <f t="shared" si="10"/>
        <v>481600.00000000006</v>
      </c>
      <c r="M142" s="359" t="s">
        <v>69</v>
      </c>
      <c r="N142" s="332" t="s">
        <v>1586</v>
      </c>
    </row>
    <row r="143" spans="1:14" s="288" customFormat="1" ht="69" customHeight="1">
      <c r="A143" s="336">
        <v>126</v>
      </c>
      <c r="B143" s="332">
        <v>49</v>
      </c>
      <c r="C143" s="332" t="s">
        <v>33</v>
      </c>
      <c r="D143" s="337" t="s">
        <v>728</v>
      </c>
      <c r="E143" s="337" t="s">
        <v>729</v>
      </c>
      <c r="F143" s="337" t="s">
        <v>1064</v>
      </c>
      <c r="G143" s="332" t="s">
        <v>266</v>
      </c>
      <c r="H143" s="332" t="s">
        <v>234</v>
      </c>
      <c r="I143" s="333">
        <v>10</v>
      </c>
      <c r="J143" s="334">
        <v>6000</v>
      </c>
      <c r="K143" s="334">
        <f t="shared" si="9"/>
        <v>60000</v>
      </c>
      <c r="L143" s="334">
        <f t="shared" si="10"/>
        <v>67200</v>
      </c>
      <c r="M143" s="359" t="s">
        <v>69</v>
      </c>
      <c r="N143" s="332" t="s">
        <v>1586</v>
      </c>
    </row>
    <row r="144" spans="1:14" s="288" customFormat="1" ht="69" customHeight="1">
      <c r="A144" s="336">
        <v>127</v>
      </c>
      <c r="B144" s="332">
        <v>50</v>
      </c>
      <c r="C144" s="332" t="s">
        <v>33</v>
      </c>
      <c r="D144" s="337" t="s">
        <v>732</v>
      </c>
      <c r="E144" s="337" t="s">
        <v>732</v>
      </c>
      <c r="F144" s="337" t="s">
        <v>734</v>
      </c>
      <c r="G144" s="332" t="s">
        <v>266</v>
      </c>
      <c r="H144" s="332" t="s">
        <v>234</v>
      </c>
      <c r="I144" s="333">
        <v>50</v>
      </c>
      <c r="J144" s="334">
        <v>3500</v>
      </c>
      <c r="K144" s="334">
        <f t="shared" si="9"/>
        <v>175000</v>
      </c>
      <c r="L144" s="334">
        <f t="shared" si="10"/>
        <v>196000.00000000003</v>
      </c>
      <c r="M144" s="359" t="s">
        <v>69</v>
      </c>
      <c r="N144" s="332" t="s">
        <v>1586</v>
      </c>
    </row>
    <row r="145" spans="1:14" s="288" customFormat="1" ht="69" customHeight="1">
      <c r="A145" s="336">
        <v>128</v>
      </c>
      <c r="B145" s="332">
        <v>51</v>
      </c>
      <c r="C145" s="332" t="s">
        <v>33</v>
      </c>
      <c r="D145" s="337" t="s">
        <v>735</v>
      </c>
      <c r="E145" s="337" t="s">
        <v>735</v>
      </c>
      <c r="F145" s="337" t="s">
        <v>1521</v>
      </c>
      <c r="G145" s="332" t="s">
        <v>266</v>
      </c>
      <c r="H145" s="332" t="s">
        <v>738</v>
      </c>
      <c r="I145" s="333">
        <v>200</v>
      </c>
      <c r="J145" s="334">
        <v>1500</v>
      </c>
      <c r="K145" s="334">
        <f t="shared" si="9"/>
        <v>300000</v>
      </c>
      <c r="L145" s="334">
        <f t="shared" si="10"/>
        <v>336000.00000000006</v>
      </c>
      <c r="M145" s="359" t="s">
        <v>69</v>
      </c>
      <c r="N145" s="332" t="s">
        <v>1586</v>
      </c>
    </row>
    <row r="146" spans="1:14" s="288" customFormat="1" ht="69" customHeight="1">
      <c r="A146" s="336">
        <v>129</v>
      </c>
      <c r="B146" s="332">
        <v>52</v>
      </c>
      <c r="C146" s="332" t="s">
        <v>33</v>
      </c>
      <c r="D146" s="337" t="s">
        <v>1065</v>
      </c>
      <c r="E146" s="337" t="s">
        <v>1065</v>
      </c>
      <c r="F146" s="348" t="s">
        <v>1066</v>
      </c>
      <c r="G146" s="332" t="s">
        <v>266</v>
      </c>
      <c r="H146" s="332" t="s">
        <v>1067</v>
      </c>
      <c r="I146" s="333">
        <v>200</v>
      </c>
      <c r="J146" s="334">
        <v>2500</v>
      </c>
      <c r="K146" s="334">
        <f t="shared" si="9"/>
        <v>500000</v>
      </c>
      <c r="L146" s="334">
        <f t="shared" si="10"/>
        <v>560000</v>
      </c>
      <c r="M146" s="359" t="s">
        <v>69</v>
      </c>
      <c r="N146" s="332" t="s">
        <v>1586</v>
      </c>
    </row>
    <row r="147" spans="1:14" s="288" customFormat="1" ht="69" customHeight="1">
      <c r="A147" s="336">
        <v>130</v>
      </c>
      <c r="B147" s="332">
        <v>53</v>
      </c>
      <c r="C147" s="332" t="s">
        <v>33</v>
      </c>
      <c r="D147" s="337" t="s">
        <v>743</v>
      </c>
      <c r="E147" s="337" t="s">
        <v>744</v>
      </c>
      <c r="F147" s="337" t="s">
        <v>746</v>
      </c>
      <c r="G147" s="332" t="s">
        <v>266</v>
      </c>
      <c r="H147" s="332" t="s">
        <v>747</v>
      </c>
      <c r="I147" s="333">
        <v>80</v>
      </c>
      <c r="J147" s="334">
        <v>350</v>
      </c>
      <c r="K147" s="334">
        <f t="shared" si="9"/>
        <v>28000</v>
      </c>
      <c r="L147" s="334">
        <f t="shared" si="10"/>
        <v>31360.000000000004</v>
      </c>
      <c r="M147" s="359" t="s">
        <v>69</v>
      </c>
      <c r="N147" s="332" t="s">
        <v>1586</v>
      </c>
    </row>
    <row r="148" spans="1:14" s="288" customFormat="1" ht="69" customHeight="1">
      <c r="A148" s="336">
        <v>131</v>
      </c>
      <c r="B148" s="332">
        <v>54</v>
      </c>
      <c r="C148" s="332" t="s">
        <v>33</v>
      </c>
      <c r="D148" s="337" t="s">
        <v>748</v>
      </c>
      <c r="E148" s="337" t="s">
        <v>749</v>
      </c>
      <c r="F148" s="337" t="s">
        <v>750</v>
      </c>
      <c r="G148" s="332" t="s">
        <v>266</v>
      </c>
      <c r="H148" s="332" t="s">
        <v>747</v>
      </c>
      <c r="I148" s="333">
        <v>200</v>
      </c>
      <c r="J148" s="334">
        <v>210</v>
      </c>
      <c r="K148" s="334">
        <f t="shared" si="9"/>
        <v>42000</v>
      </c>
      <c r="L148" s="334">
        <f t="shared" si="10"/>
        <v>47040.000000000007</v>
      </c>
      <c r="M148" s="359" t="s">
        <v>69</v>
      </c>
      <c r="N148" s="332" t="s">
        <v>1586</v>
      </c>
    </row>
    <row r="149" spans="1:14" s="288" customFormat="1" ht="69" customHeight="1">
      <c r="A149" s="336">
        <v>132</v>
      </c>
      <c r="B149" s="332">
        <v>55</v>
      </c>
      <c r="C149" s="332" t="s">
        <v>33</v>
      </c>
      <c r="D149" s="337" t="s">
        <v>751</v>
      </c>
      <c r="E149" s="337" t="s">
        <v>752</v>
      </c>
      <c r="F149" s="337" t="s">
        <v>754</v>
      </c>
      <c r="G149" s="332" t="s">
        <v>266</v>
      </c>
      <c r="H149" s="332" t="s">
        <v>234</v>
      </c>
      <c r="I149" s="333">
        <v>15</v>
      </c>
      <c r="J149" s="334">
        <v>1400</v>
      </c>
      <c r="K149" s="334">
        <f t="shared" si="9"/>
        <v>21000</v>
      </c>
      <c r="L149" s="334">
        <f t="shared" si="10"/>
        <v>23520.000000000004</v>
      </c>
      <c r="M149" s="359" t="s">
        <v>69</v>
      </c>
      <c r="N149" s="332" t="s">
        <v>1586</v>
      </c>
    </row>
    <row r="150" spans="1:14" s="288" customFormat="1" ht="69" customHeight="1">
      <c r="A150" s="336">
        <v>134</v>
      </c>
      <c r="B150" s="332">
        <v>56</v>
      </c>
      <c r="C150" s="332" t="s">
        <v>33</v>
      </c>
      <c r="D150" s="337" t="s">
        <v>755</v>
      </c>
      <c r="E150" s="337" t="s">
        <v>756</v>
      </c>
      <c r="F150" s="337" t="s">
        <v>758</v>
      </c>
      <c r="G150" s="332" t="s">
        <v>266</v>
      </c>
      <c r="H150" s="332" t="s">
        <v>598</v>
      </c>
      <c r="I150" s="333">
        <v>300</v>
      </c>
      <c r="J150" s="334">
        <v>445</v>
      </c>
      <c r="K150" s="334">
        <f t="shared" si="9"/>
        <v>133500</v>
      </c>
      <c r="L150" s="334">
        <f t="shared" si="10"/>
        <v>149520</v>
      </c>
      <c r="M150" s="359" t="s">
        <v>69</v>
      </c>
      <c r="N150" s="332" t="s">
        <v>1586</v>
      </c>
    </row>
    <row r="151" spans="1:14" s="288" customFormat="1" ht="69" customHeight="1">
      <c r="A151" s="336">
        <v>135</v>
      </c>
      <c r="B151" s="332">
        <v>57</v>
      </c>
      <c r="C151" s="332" t="s">
        <v>33</v>
      </c>
      <c r="D151" s="337" t="s">
        <v>1522</v>
      </c>
      <c r="E151" s="337" t="s">
        <v>1522</v>
      </c>
      <c r="F151" s="337" t="s">
        <v>1522</v>
      </c>
      <c r="G151" s="332" t="s">
        <v>266</v>
      </c>
      <c r="H151" s="332" t="s">
        <v>598</v>
      </c>
      <c r="I151" s="333">
        <v>10</v>
      </c>
      <c r="J151" s="334">
        <v>10672</v>
      </c>
      <c r="K151" s="334">
        <f t="shared" si="9"/>
        <v>106720</v>
      </c>
      <c r="L151" s="334">
        <f t="shared" si="10"/>
        <v>119526.40000000001</v>
      </c>
      <c r="M151" s="359" t="s">
        <v>69</v>
      </c>
      <c r="N151" s="332" t="s">
        <v>1586</v>
      </c>
    </row>
    <row r="152" spans="1:14" s="288" customFormat="1" ht="69" customHeight="1">
      <c r="A152" s="336">
        <v>136</v>
      </c>
      <c r="B152" s="332">
        <v>58</v>
      </c>
      <c r="C152" s="332" t="s">
        <v>33</v>
      </c>
      <c r="D152" s="337" t="s">
        <v>1523</v>
      </c>
      <c r="E152" s="337" t="s">
        <v>1524</v>
      </c>
      <c r="F152" s="337" t="s">
        <v>1525</v>
      </c>
      <c r="G152" s="332" t="s">
        <v>266</v>
      </c>
      <c r="H152" s="332" t="s">
        <v>234</v>
      </c>
      <c r="I152" s="333">
        <v>1</v>
      </c>
      <c r="J152" s="334">
        <v>71000</v>
      </c>
      <c r="K152" s="334">
        <f t="shared" si="9"/>
        <v>71000</v>
      </c>
      <c r="L152" s="334">
        <f t="shared" si="10"/>
        <v>79520.000000000015</v>
      </c>
      <c r="M152" s="359" t="s">
        <v>69</v>
      </c>
      <c r="N152" s="332" t="s">
        <v>1586</v>
      </c>
    </row>
    <row r="153" spans="1:14" s="288" customFormat="1" ht="69" customHeight="1">
      <c r="A153" s="336">
        <v>137</v>
      </c>
      <c r="B153" s="332">
        <v>59</v>
      </c>
      <c r="C153" s="332" t="s">
        <v>33</v>
      </c>
      <c r="D153" s="337" t="s">
        <v>765</v>
      </c>
      <c r="E153" s="337" t="s">
        <v>766</v>
      </c>
      <c r="F153" s="337" t="s">
        <v>1071</v>
      </c>
      <c r="G153" s="332" t="s">
        <v>266</v>
      </c>
      <c r="H153" s="332" t="s">
        <v>234</v>
      </c>
      <c r="I153" s="333">
        <v>50</v>
      </c>
      <c r="J153" s="334">
        <v>3500</v>
      </c>
      <c r="K153" s="334">
        <f t="shared" si="9"/>
        <v>175000</v>
      </c>
      <c r="L153" s="334">
        <f t="shared" si="10"/>
        <v>196000.00000000003</v>
      </c>
      <c r="M153" s="359" t="s">
        <v>69</v>
      </c>
      <c r="N153" s="332" t="s">
        <v>1586</v>
      </c>
    </row>
    <row r="154" spans="1:14" s="288" customFormat="1" ht="69" customHeight="1">
      <c r="A154" s="336">
        <v>138</v>
      </c>
      <c r="B154" s="332">
        <v>60</v>
      </c>
      <c r="C154" s="332" t="s">
        <v>33</v>
      </c>
      <c r="D154" s="337" t="s">
        <v>1072</v>
      </c>
      <c r="E154" s="337" t="s">
        <v>1072</v>
      </c>
      <c r="F154" s="337" t="s">
        <v>1073</v>
      </c>
      <c r="G154" s="332" t="s">
        <v>266</v>
      </c>
      <c r="H154" s="332" t="s">
        <v>234</v>
      </c>
      <c r="I154" s="333">
        <v>2</v>
      </c>
      <c r="J154" s="334">
        <v>2000</v>
      </c>
      <c r="K154" s="334">
        <f t="shared" si="9"/>
        <v>4000</v>
      </c>
      <c r="L154" s="334">
        <f t="shared" si="10"/>
        <v>4480</v>
      </c>
      <c r="M154" s="359" t="s">
        <v>69</v>
      </c>
      <c r="N154" s="332" t="s">
        <v>1586</v>
      </c>
    </row>
    <row r="155" spans="1:14" s="288" customFormat="1" ht="46.5" customHeight="1">
      <c r="A155" s="336">
        <v>139</v>
      </c>
      <c r="B155" s="332">
        <v>61</v>
      </c>
      <c r="C155" s="332" t="s">
        <v>33</v>
      </c>
      <c r="D155" s="337" t="s">
        <v>773</v>
      </c>
      <c r="E155" s="337" t="s">
        <v>774</v>
      </c>
      <c r="F155" s="337" t="s">
        <v>776</v>
      </c>
      <c r="G155" s="332" t="s">
        <v>266</v>
      </c>
      <c r="H155" s="332" t="s">
        <v>598</v>
      </c>
      <c r="I155" s="333">
        <v>300</v>
      </c>
      <c r="J155" s="334">
        <v>250</v>
      </c>
      <c r="K155" s="334">
        <f t="shared" si="9"/>
        <v>75000</v>
      </c>
      <c r="L155" s="334">
        <f t="shared" si="10"/>
        <v>84000.000000000015</v>
      </c>
      <c r="M155" s="359" t="s">
        <v>69</v>
      </c>
      <c r="N155" s="332" t="s">
        <v>1586</v>
      </c>
    </row>
    <row r="156" spans="1:14" s="288" customFormat="1" ht="46.5" customHeight="1">
      <c r="A156" s="336">
        <v>140</v>
      </c>
      <c r="B156" s="332">
        <v>62</v>
      </c>
      <c r="C156" s="332" t="s">
        <v>33</v>
      </c>
      <c r="D156" s="337" t="s">
        <v>652</v>
      </c>
      <c r="E156" s="337" t="s">
        <v>652</v>
      </c>
      <c r="F156" s="337" t="s">
        <v>1526</v>
      </c>
      <c r="G156" s="332" t="s">
        <v>266</v>
      </c>
      <c r="H156" s="332" t="s">
        <v>234</v>
      </c>
      <c r="I156" s="333">
        <v>200</v>
      </c>
      <c r="J156" s="334">
        <v>655</v>
      </c>
      <c r="K156" s="334">
        <f t="shared" si="9"/>
        <v>131000</v>
      </c>
      <c r="L156" s="334">
        <f t="shared" si="10"/>
        <v>146720</v>
      </c>
      <c r="M156" s="359" t="s">
        <v>69</v>
      </c>
      <c r="N156" s="332" t="s">
        <v>1586</v>
      </c>
    </row>
    <row r="157" spans="1:14" s="288" customFormat="1" ht="46.5" customHeight="1">
      <c r="A157" s="336">
        <v>141</v>
      </c>
      <c r="B157" s="332">
        <v>63</v>
      </c>
      <c r="C157" s="332" t="s">
        <v>252</v>
      </c>
      <c r="D157" s="337" t="s">
        <v>1527</v>
      </c>
      <c r="E157" s="337" t="s">
        <v>1527</v>
      </c>
      <c r="F157" s="337" t="s">
        <v>1527</v>
      </c>
      <c r="G157" s="332" t="s">
        <v>266</v>
      </c>
      <c r="H157" s="332" t="s">
        <v>234</v>
      </c>
      <c r="I157" s="333">
        <v>2</v>
      </c>
      <c r="J157" s="334">
        <v>109000</v>
      </c>
      <c r="K157" s="334">
        <f t="shared" si="9"/>
        <v>218000</v>
      </c>
      <c r="L157" s="334">
        <f t="shared" si="10"/>
        <v>244160.00000000003</v>
      </c>
      <c r="M157" s="359" t="s">
        <v>69</v>
      </c>
      <c r="N157" s="332" t="s">
        <v>1586</v>
      </c>
    </row>
    <row r="158" spans="1:14" s="288" customFormat="1" ht="46.5" customHeight="1">
      <c r="A158" s="336">
        <v>142</v>
      </c>
      <c r="B158" s="332">
        <v>64</v>
      </c>
      <c r="C158" s="332" t="s">
        <v>33</v>
      </c>
      <c r="D158" s="337" t="s">
        <v>784</v>
      </c>
      <c r="E158" s="337" t="s">
        <v>785</v>
      </c>
      <c r="F158" s="337" t="s">
        <v>787</v>
      </c>
      <c r="G158" s="332" t="s">
        <v>266</v>
      </c>
      <c r="H158" s="332" t="s">
        <v>1013</v>
      </c>
      <c r="I158" s="333">
        <v>5</v>
      </c>
      <c r="J158" s="334">
        <v>1900</v>
      </c>
      <c r="K158" s="334">
        <f t="shared" si="9"/>
        <v>9500</v>
      </c>
      <c r="L158" s="334">
        <f t="shared" si="10"/>
        <v>10640.000000000002</v>
      </c>
      <c r="M158" s="359" t="s">
        <v>69</v>
      </c>
      <c r="N158" s="332" t="s">
        <v>1586</v>
      </c>
    </row>
    <row r="159" spans="1:14" s="288" customFormat="1" ht="46.5" customHeight="1">
      <c r="A159" s="336">
        <v>143</v>
      </c>
      <c r="B159" s="332">
        <v>66</v>
      </c>
      <c r="C159" s="332" t="s">
        <v>252</v>
      </c>
      <c r="D159" s="337" t="s">
        <v>1529</v>
      </c>
      <c r="E159" s="337" t="s">
        <v>1529</v>
      </c>
      <c r="F159" s="337" t="s">
        <v>1529</v>
      </c>
      <c r="G159" s="332" t="s">
        <v>939</v>
      </c>
      <c r="H159" s="332" t="s">
        <v>234</v>
      </c>
      <c r="I159" s="333">
        <v>2</v>
      </c>
      <c r="J159" s="334">
        <v>27000</v>
      </c>
      <c r="K159" s="334">
        <f t="shared" ref="K159:K181" si="11">I159*J159</f>
        <v>54000</v>
      </c>
      <c r="L159" s="334">
        <f t="shared" ref="L159:L181" si="12">K159*1.12</f>
        <v>60480.000000000007</v>
      </c>
      <c r="M159" s="359" t="s">
        <v>69</v>
      </c>
      <c r="N159" s="332" t="s">
        <v>1586</v>
      </c>
    </row>
    <row r="160" spans="1:14" s="288" customFormat="1" ht="46.5" customHeight="1">
      <c r="A160" s="336">
        <v>144</v>
      </c>
      <c r="B160" s="332">
        <v>67</v>
      </c>
      <c r="C160" s="332" t="s">
        <v>252</v>
      </c>
      <c r="D160" s="337" t="s">
        <v>788</v>
      </c>
      <c r="E160" s="337" t="s">
        <v>789</v>
      </c>
      <c r="F160" s="337" t="s">
        <v>791</v>
      </c>
      <c r="G160" s="332" t="s">
        <v>266</v>
      </c>
      <c r="H160" s="332" t="s">
        <v>1005</v>
      </c>
      <c r="I160" s="333">
        <v>5</v>
      </c>
      <c r="J160" s="334">
        <v>1800</v>
      </c>
      <c r="K160" s="334">
        <f t="shared" si="11"/>
        <v>9000</v>
      </c>
      <c r="L160" s="334">
        <f t="shared" si="12"/>
        <v>10080.000000000002</v>
      </c>
      <c r="M160" s="359" t="s">
        <v>69</v>
      </c>
      <c r="N160" s="332" t="s">
        <v>1586</v>
      </c>
    </row>
    <row r="161" spans="1:14" s="288" customFormat="1" ht="46.5" customHeight="1">
      <c r="A161" s="336">
        <v>145</v>
      </c>
      <c r="B161" s="332">
        <v>68</v>
      </c>
      <c r="C161" s="332" t="s">
        <v>252</v>
      </c>
      <c r="D161" s="337" t="s">
        <v>1080</v>
      </c>
      <c r="E161" s="337" t="s">
        <v>1080</v>
      </c>
      <c r="F161" s="337" t="s">
        <v>1081</v>
      </c>
      <c r="G161" s="332" t="s">
        <v>266</v>
      </c>
      <c r="H161" s="332" t="s">
        <v>234</v>
      </c>
      <c r="I161" s="333">
        <v>10</v>
      </c>
      <c r="J161" s="334">
        <v>8500</v>
      </c>
      <c r="K161" s="334">
        <f t="shared" si="11"/>
        <v>85000</v>
      </c>
      <c r="L161" s="334">
        <f t="shared" si="12"/>
        <v>95200.000000000015</v>
      </c>
      <c r="M161" s="359" t="s">
        <v>69</v>
      </c>
      <c r="N161" s="332" t="s">
        <v>1586</v>
      </c>
    </row>
    <row r="162" spans="1:14" s="288" customFormat="1" ht="46.5" customHeight="1">
      <c r="A162" s="336">
        <v>146</v>
      </c>
      <c r="B162" s="332">
        <v>69</v>
      </c>
      <c r="C162" s="332" t="s">
        <v>33</v>
      </c>
      <c r="D162" s="337" t="s">
        <v>1530</v>
      </c>
      <c r="E162" s="337" t="s">
        <v>1530</v>
      </c>
      <c r="F162" s="337" t="s">
        <v>1531</v>
      </c>
      <c r="G162" s="332" t="s">
        <v>266</v>
      </c>
      <c r="H162" s="332" t="s">
        <v>234</v>
      </c>
      <c r="I162" s="333">
        <v>1</v>
      </c>
      <c r="J162" s="334">
        <v>81000</v>
      </c>
      <c r="K162" s="334">
        <f t="shared" si="11"/>
        <v>81000</v>
      </c>
      <c r="L162" s="334">
        <f t="shared" si="12"/>
        <v>90720.000000000015</v>
      </c>
      <c r="M162" s="359" t="s">
        <v>69</v>
      </c>
      <c r="N162" s="332" t="s">
        <v>1586</v>
      </c>
    </row>
    <row r="163" spans="1:14" s="288" customFormat="1" ht="46.5" customHeight="1">
      <c r="A163" s="336">
        <v>147</v>
      </c>
      <c r="B163" s="332">
        <v>70</v>
      </c>
      <c r="C163" s="332" t="s">
        <v>252</v>
      </c>
      <c r="D163" s="337" t="s">
        <v>802</v>
      </c>
      <c r="E163" s="337" t="s">
        <v>803</v>
      </c>
      <c r="F163" s="337" t="s">
        <v>1082</v>
      </c>
      <c r="G163" s="332" t="s">
        <v>266</v>
      </c>
      <c r="H163" s="332" t="s">
        <v>234</v>
      </c>
      <c r="I163" s="333">
        <v>20</v>
      </c>
      <c r="J163" s="334">
        <v>1100</v>
      </c>
      <c r="K163" s="334">
        <f t="shared" si="11"/>
        <v>22000</v>
      </c>
      <c r="L163" s="334">
        <f t="shared" si="12"/>
        <v>24640.000000000004</v>
      </c>
      <c r="M163" s="359" t="s">
        <v>69</v>
      </c>
      <c r="N163" s="332" t="s">
        <v>1586</v>
      </c>
    </row>
    <row r="164" spans="1:14" s="288" customFormat="1" ht="46.5" customHeight="1">
      <c r="A164" s="336">
        <v>148</v>
      </c>
      <c r="B164" s="332">
        <v>71</v>
      </c>
      <c r="C164" s="332" t="s">
        <v>252</v>
      </c>
      <c r="D164" s="337" t="s">
        <v>1083</v>
      </c>
      <c r="E164" s="337" t="s">
        <v>1083</v>
      </c>
      <c r="F164" s="337" t="s">
        <v>1083</v>
      </c>
      <c r="G164" s="332" t="s">
        <v>266</v>
      </c>
      <c r="H164" s="332" t="s">
        <v>234</v>
      </c>
      <c r="I164" s="333">
        <v>10</v>
      </c>
      <c r="J164" s="334">
        <v>1500</v>
      </c>
      <c r="K164" s="334">
        <f t="shared" si="11"/>
        <v>15000</v>
      </c>
      <c r="L164" s="334">
        <f t="shared" si="12"/>
        <v>16800</v>
      </c>
      <c r="M164" s="359" t="s">
        <v>69</v>
      </c>
      <c r="N164" s="332" t="s">
        <v>1586</v>
      </c>
    </row>
    <row r="165" spans="1:14" s="288" customFormat="1" ht="46.5" customHeight="1">
      <c r="A165" s="336">
        <v>149</v>
      </c>
      <c r="B165" s="332">
        <v>72</v>
      </c>
      <c r="C165" s="332" t="s">
        <v>252</v>
      </c>
      <c r="D165" s="337" t="s">
        <v>1084</v>
      </c>
      <c r="E165" s="337" t="s">
        <v>1084</v>
      </c>
      <c r="F165" s="337" t="s">
        <v>1085</v>
      </c>
      <c r="G165" s="332" t="s">
        <v>1086</v>
      </c>
      <c r="H165" s="332" t="s">
        <v>234</v>
      </c>
      <c r="I165" s="333">
        <v>40</v>
      </c>
      <c r="J165" s="334">
        <v>380</v>
      </c>
      <c r="K165" s="334">
        <f t="shared" si="11"/>
        <v>15200</v>
      </c>
      <c r="L165" s="334">
        <f t="shared" si="12"/>
        <v>17024</v>
      </c>
      <c r="M165" s="359" t="s">
        <v>69</v>
      </c>
      <c r="N165" s="332" t="s">
        <v>1586</v>
      </c>
    </row>
    <row r="166" spans="1:14" s="288" customFormat="1" ht="46.5" customHeight="1">
      <c r="A166" s="336">
        <v>150</v>
      </c>
      <c r="B166" s="332">
        <v>73</v>
      </c>
      <c r="C166" s="332" t="s">
        <v>252</v>
      </c>
      <c r="D166" s="337" t="s">
        <v>1532</v>
      </c>
      <c r="E166" s="337" t="s">
        <v>1533</v>
      </c>
      <c r="F166" s="337" t="s">
        <v>1533</v>
      </c>
      <c r="G166" s="332" t="s">
        <v>939</v>
      </c>
      <c r="H166" s="332" t="s">
        <v>368</v>
      </c>
      <c r="I166" s="333">
        <v>100</v>
      </c>
      <c r="J166" s="334">
        <v>1544</v>
      </c>
      <c r="K166" s="334">
        <f t="shared" si="11"/>
        <v>154400</v>
      </c>
      <c r="L166" s="334">
        <f t="shared" si="12"/>
        <v>172928.00000000003</v>
      </c>
      <c r="M166" s="359" t="s">
        <v>69</v>
      </c>
      <c r="N166" s="332" t="s">
        <v>1586</v>
      </c>
    </row>
    <row r="167" spans="1:14" s="288" customFormat="1" ht="46.5" customHeight="1">
      <c r="A167" s="336">
        <v>151</v>
      </c>
      <c r="B167" s="332">
        <v>74</v>
      </c>
      <c r="C167" s="332" t="s">
        <v>252</v>
      </c>
      <c r="D167" s="337" t="s">
        <v>1534</v>
      </c>
      <c r="E167" s="337" t="s">
        <v>1535</v>
      </c>
      <c r="F167" s="337" t="s">
        <v>1536</v>
      </c>
      <c r="G167" s="332" t="s">
        <v>939</v>
      </c>
      <c r="H167" s="332" t="s">
        <v>1366</v>
      </c>
      <c r="I167" s="333">
        <v>50</v>
      </c>
      <c r="J167" s="334">
        <v>5350</v>
      </c>
      <c r="K167" s="334">
        <f t="shared" si="11"/>
        <v>267500</v>
      </c>
      <c r="L167" s="334">
        <f t="shared" si="12"/>
        <v>299600</v>
      </c>
      <c r="M167" s="359" t="s">
        <v>69</v>
      </c>
      <c r="N167" s="332" t="s">
        <v>1586</v>
      </c>
    </row>
    <row r="168" spans="1:14" s="288" customFormat="1" ht="46.5" customHeight="1">
      <c r="A168" s="336">
        <v>152</v>
      </c>
      <c r="B168" s="332">
        <v>75</v>
      </c>
      <c r="C168" s="332" t="s">
        <v>33</v>
      </c>
      <c r="D168" s="337" t="s">
        <v>1537</v>
      </c>
      <c r="E168" s="337" t="s">
        <v>1538</v>
      </c>
      <c r="F168" s="337" t="s">
        <v>1538</v>
      </c>
      <c r="G168" s="332" t="s">
        <v>266</v>
      </c>
      <c r="H168" s="332" t="s">
        <v>1539</v>
      </c>
      <c r="I168" s="333">
        <v>20</v>
      </c>
      <c r="J168" s="334">
        <v>22700</v>
      </c>
      <c r="K168" s="334">
        <f t="shared" si="11"/>
        <v>454000</v>
      </c>
      <c r="L168" s="334">
        <f t="shared" si="12"/>
        <v>508480.00000000006</v>
      </c>
      <c r="M168" s="359" t="s">
        <v>69</v>
      </c>
      <c r="N168" s="332" t="s">
        <v>1586</v>
      </c>
    </row>
    <row r="169" spans="1:14" s="288" customFormat="1" ht="46.5" customHeight="1">
      <c r="A169" s="336">
        <v>153</v>
      </c>
      <c r="B169" s="332">
        <v>76</v>
      </c>
      <c r="C169" s="332" t="s">
        <v>252</v>
      </c>
      <c r="D169" s="337" t="s">
        <v>810</v>
      </c>
      <c r="E169" s="337" t="s">
        <v>811</v>
      </c>
      <c r="F169" s="337" t="s">
        <v>813</v>
      </c>
      <c r="G169" s="332" t="s">
        <v>266</v>
      </c>
      <c r="H169" s="332" t="s">
        <v>234</v>
      </c>
      <c r="I169" s="333">
        <v>10</v>
      </c>
      <c r="J169" s="334">
        <v>6900</v>
      </c>
      <c r="K169" s="334">
        <f t="shared" si="11"/>
        <v>69000</v>
      </c>
      <c r="L169" s="334">
        <f t="shared" si="12"/>
        <v>77280.000000000015</v>
      </c>
      <c r="M169" s="359" t="s">
        <v>69</v>
      </c>
      <c r="N169" s="332" t="s">
        <v>1586</v>
      </c>
    </row>
    <row r="170" spans="1:14" s="288" customFormat="1" ht="46.5" customHeight="1">
      <c r="A170" s="336">
        <v>154</v>
      </c>
      <c r="B170" s="332">
        <v>77</v>
      </c>
      <c r="C170" s="332" t="s">
        <v>252</v>
      </c>
      <c r="D170" s="337" t="s">
        <v>814</v>
      </c>
      <c r="E170" s="337" t="s">
        <v>815</v>
      </c>
      <c r="F170" s="337" t="s">
        <v>817</v>
      </c>
      <c r="G170" s="332" t="s">
        <v>266</v>
      </c>
      <c r="H170" s="332" t="s">
        <v>1092</v>
      </c>
      <c r="I170" s="333">
        <v>500</v>
      </c>
      <c r="J170" s="334">
        <v>180</v>
      </c>
      <c r="K170" s="334">
        <f t="shared" si="11"/>
        <v>90000</v>
      </c>
      <c r="L170" s="334">
        <f t="shared" si="12"/>
        <v>100800.00000000001</v>
      </c>
      <c r="M170" s="359" t="s">
        <v>69</v>
      </c>
      <c r="N170" s="332" t="s">
        <v>1586</v>
      </c>
    </row>
    <row r="171" spans="1:14" s="288" customFormat="1" ht="46.5" customHeight="1">
      <c r="A171" s="336">
        <v>155</v>
      </c>
      <c r="B171" s="332">
        <v>78</v>
      </c>
      <c r="C171" s="332" t="s">
        <v>252</v>
      </c>
      <c r="D171" s="337" t="s">
        <v>1093</v>
      </c>
      <c r="E171" s="337" t="s">
        <v>1093</v>
      </c>
      <c r="F171" s="337" t="s">
        <v>1093</v>
      </c>
      <c r="G171" s="332" t="s">
        <v>266</v>
      </c>
      <c r="H171" s="332" t="s">
        <v>234</v>
      </c>
      <c r="I171" s="333">
        <v>10</v>
      </c>
      <c r="J171" s="334">
        <v>16200</v>
      </c>
      <c r="K171" s="334">
        <f t="shared" si="11"/>
        <v>162000</v>
      </c>
      <c r="L171" s="334">
        <f t="shared" si="12"/>
        <v>181440.00000000003</v>
      </c>
      <c r="M171" s="359" t="s">
        <v>69</v>
      </c>
      <c r="N171" s="332" t="s">
        <v>1586</v>
      </c>
    </row>
    <row r="172" spans="1:14" s="288" customFormat="1" ht="46.5" customHeight="1">
      <c r="A172" s="336">
        <v>156</v>
      </c>
      <c r="B172" s="332">
        <v>79</v>
      </c>
      <c r="C172" s="332" t="s">
        <v>252</v>
      </c>
      <c r="D172" s="337" t="s">
        <v>1094</v>
      </c>
      <c r="E172" s="337" t="s">
        <v>1095</v>
      </c>
      <c r="F172" s="337" t="s">
        <v>1096</v>
      </c>
      <c r="G172" s="332" t="s">
        <v>974</v>
      </c>
      <c r="H172" s="332" t="s">
        <v>501</v>
      </c>
      <c r="I172" s="333">
        <v>5</v>
      </c>
      <c r="J172" s="334">
        <v>3000</v>
      </c>
      <c r="K172" s="334">
        <f t="shared" si="11"/>
        <v>15000</v>
      </c>
      <c r="L172" s="334">
        <f t="shared" si="12"/>
        <v>16800</v>
      </c>
      <c r="M172" s="359" t="s">
        <v>69</v>
      </c>
      <c r="N172" s="332" t="s">
        <v>1586</v>
      </c>
    </row>
    <row r="173" spans="1:14" s="288" customFormat="1" ht="46.5" customHeight="1">
      <c r="A173" s="336">
        <v>157</v>
      </c>
      <c r="B173" s="332">
        <v>80</v>
      </c>
      <c r="C173" s="332" t="s">
        <v>252</v>
      </c>
      <c r="D173" s="337" t="s">
        <v>1097</v>
      </c>
      <c r="E173" s="337" t="s">
        <v>1097</v>
      </c>
      <c r="F173" s="337" t="s">
        <v>1097</v>
      </c>
      <c r="G173" s="332" t="s">
        <v>266</v>
      </c>
      <c r="H173" s="332" t="s">
        <v>1067</v>
      </c>
      <c r="I173" s="333">
        <v>20</v>
      </c>
      <c r="J173" s="334">
        <v>2300</v>
      </c>
      <c r="K173" s="334">
        <f t="shared" si="11"/>
        <v>46000</v>
      </c>
      <c r="L173" s="334">
        <f t="shared" si="12"/>
        <v>51520.000000000007</v>
      </c>
      <c r="M173" s="359" t="s">
        <v>69</v>
      </c>
      <c r="N173" s="332" t="s">
        <v>1586</v>
      </c>
    </row>
    <row r="174" spans="1:14" s="288" customFormat="1" ht="46.5" customHeight="1">
      <c r="A174" s="336">
        <v>158</v>
      </c>
      <c r="B174" s="332">
        <v>81</v>
      </c>
      <c r="C174" s="332" t="s">
        <v>33</v>
      </c>
      <c r="D174" s="337" t="s">
        <v>1540</v>
      </c>
      <c r="E174" s="337" t="s">
        <v>1541</v>
      </c>
      <c r="F174" s="337" t="s">
        <v>1541</v>
      </c>
      <c r="G174" s="332" t="s">
        <v>266</v>
      </c>
      <c r="H174" s="332" t="s">
        <v>458</v>
      </c>
      <c r="I174" s="333">
        <v>1</v>
      </c>
      <c r="J174" s="334">
        <v>61420</v>
      </c>
      <c r="K174" s="334">
        <f t="shared" si="11"/>
        <v>61420</v>
      </c>
      <c r="L174" s="334">
        <f t="shared" si="12"/>
        <v>68790.400000000009</v>
      </c>
      <c r="M174" s="359" t="s">
        <v>69</v>
      </c>
      <c r="N174" s="332" t="s">
        <v>1586</v>
      </c>
    </row>
    <row r="175" spans="1:14" s="288" customFormat="1" ht="46.5" customHeight="1">
      <c r="A175" s="336">
        <v>159</v>
      </c>
      <c r="B175" s="332">
        <v>82</v>
      </c>
      <c r="C175" s="332" t="s">
        <v>33</v>
      </c>
      <c r="D175" s="337" t="s">
        <v>830</v>
      </c>
      <c r="E175" s="337" t="s">
        <v>831</v>
      </c>
      <c r="F175" s="337" t="s">
        <v>833</v>
      </c>
      <c r="G175" s="332" t="s">
        <v>266</v>
      </c>
      <c r="H175" s="332" t="s">
        <v>234</v>
      </c>
      <c r="I175" s="333">
        <v>50</v>
      </c>
      <c r="J175" s="334">
        <v>350</v>
      </c>
      <c r="K175" s="334">
        <f t="shared" si="11"/>
        <v>17500</v>
      </c>
      <c r="L175" s="334">
        <f t="shared" si="12"/>
        <v>19600.000000000004</v>
      </c>
      <c r="M175" s="359" t="s">
        <v>69</v>
      </c>
      <c r="N175" s="332" t="s">
        <v>1586</v>
      </c>
    </row>
    <row r="176" spans="1:14" s="288" customFormat="1" ht="46.5" customHeight="1">
      <c r="A176" s="336">
        <v>159</v>
      </c>
      <c r="B176" s="332">
        <v>83</v>
      </c>
      <c r="C176" s="332" t="s">
        <v>33</v>
      </c>
      <c r="D176" s="337" t="s">
        <v>830</v>
      </c>
      <c r="E176" s="337" t="s">
        <v>831</v>
      </c>
      <c r="F176" s="337" t="s">
        <v>836</v>
      </c>
      <c r="G176" s="332" t="s">
        <v>266</v>
      </c>
      <c r="H176" s="332" t="s">
        <v>234</v>
      </c>
      <c r="I176" s="333">
        <v>100</v>
      </c>
      <c r="J176" s="334">
        <v>500</v>
      </c>
      <c r="K176" s="334">
        <f t="shared" si="11"/>
        <v>50000</v>
      </c>
      <c r="L176" s="334">
        <f t="shared" si="12"/>
        <v>56000.000000000007</v>
      </c>
      <c r="M176" s="359" t="s">
        <v>69</v>
      </c>
      <c r="N176" s="332" t="s">
        <v>1586</v>
      </c>
    </row>
    <row r="177" spans="1:14" s="288" customFormat="1" ht="46.5" customHeight="1">
      <c r="A177" s="336">
        <v>160</v>
      </c>
      <c r="B177" s="332">
        <v>84</v>
      </c>
      <c r="C177" s="332" t="s">
        <v>33</v>
      </c>
      <c r="D177" s="337" t="s">
        <v>826</v>
      </c>
      <c r="E177" s="337" t="s">
        <v>827</v>
      </c>
      <c r="F177" s="337" t="s">
        <v>1098</v>
      </c>
      <c r="G177" s="332" t="s">
        <v>266</v>
      </c>
      <c r="H177" s="332" t="s">
        <v>1005</v>
      </c>
      <c r="I177" s="333">
        <v>100</v>
      </c>
      <c r="J177" s="334">
        <v>1350</v>
      </c>
      <c r="K177" s="334">
        <f t="shared" si="11"/>
        <v>135000</v>
      </c>
      <c r="L177" s="334">
        <f t="shared" si="12"/>
        <v>151200</v>
      </c>
      <c r="M177" s="359" t="s">
        <v>69</v>
      </c>
      <c r="N177" s="332" t="s">
        <v>1586</v>
      </c>
    </row>
    <row r="178" spans="1:14" s="288" customFormat="1" ht="46.5" customHeight="1">
      <c r="A178" s="336">
        <v>161</v>
      </c>
      <c r="B178" s="332">
        <v>85</v>
      </c>
      <c r="C178" s="332" t="s">
        <v>33</v>
      </c>
      <c r="D178" s="337" t="s">
        <v>842</v>
      </c>
      <c r="E178" s="337" t="s">
        <v>843</v>
      </c>
      <c r="F178" s="337" t="s">
        <v>844</v>
      </c>
      <c r="G178" s="332" t="s">
        <v>266</v>
      </c>
      <c r="H178" s="332" t="s">
        <v>234</v>
      </c>
      <c r="I178" s="333">
        <v>100</v>
      </c>
      <c r="J178" s="334">
        <v>750</v>
      </c>
      <c r="K178" s="334">
        <f t="shared" si="11"/>
        <v>75000</v>
      </c>
      <c r="L178" s="334">
        <f t="shared" si="12"/>
        <v>84000.000000000015</v>
      </c>
      <c r="M178" s="359" t="s">
        <v>69</v>
      </c>
      <c r="N178" s="332" t="s">
        <v>1586</v>
      </c>
    </row>
    <row r="179" spans="1:14" s="288" customFormat="1" ht="46.5" customHeight="1">
      <c r="A179" s="336">
        <v>162</v>
      </c>
      <c r="B179" s="332">
        <v>86</v>
      </c>
      <c r="C179" s="332" t="s">
        <v>33</v>
      </c>
      <c r="D179" s="337" t="s">
        <v>845</v>
      </c>
      <c r="E179" s="337" t="s">
        <v>846</v>
      </c>
      <c r="F179" s="337" t="s">
        <v>848</v>
      </c>
      <c r="G179" s="332" t="s">
        <v>266</v>
      </c>
      <c r="H179" s="332" t="s">
        <v>234</v>
      </c>
      <c r="I179" s="333">
        <v>50</v>
      </c>
      <c r="J179" s="334">
        <v>1100</v>
      </c>
      <c r="K179" s="334">
        <f t="shared" si="11"/>
        <v>55000</v>
      </c>
      <c r="L179" s="334">
        <f t="shared" si="12"/>
        <v>61600.000000000007</v>
      </c>
      <c r="M179" s="359" t="s">
        <v>69</v>
      </c>
      <c r="N179" s="332" t="s">
        <v>1586</v>
      </c>
    </row>
    <row r="180" spans="1:14" ht="46.5" customHeight="1">
      <c r="A180" s="336">
        <v>163</v>
      </c>
      <c r="B180" s="332">
        <v>87</v>
      </c>
      <c r="C180" s="332" t="s">
        <v>33</v>
      </c>
      <c r="D180" s="337" t="s">
        <v>830</v>
      </c>
      <c r="E180" s="337" t="s">
        <v>831</v>
      </c>
      <c r="F180" s="337" t="s">
        <v>850</v>
      </c>
      <c r="G180" s="332" t="s">
        <v>266</v>
      </c>
      <c r="H180" s="332" t="s">
        <v>234</v>
      </c>
      <c r="I180" s="333">
        <v>100</v>
      </c>
      <c r="J180" s="334">
        <v>1400</v>
      </c>
      <c r="K180" s="334">
        <f t="shared" si="11"/>
        <v>140000</v>
      </c>
      <c r="L180" s="334">
        <f t="shared" si="12"/>
        <v>156800.00000000003</v>
      </c>
      <c r="M180" s="359" t="s">
        <v>69</v>
      </c>
      <c r="N180" s="332" t="s">
        <v>1586</v>
      </c>
    </row>
    <row r="181" spans="1:14" s="338" customFormat="1" ht="46.5" customHeight="1">
      <c r="A181" s="336">
        <v>164</v>
      </c>
      <c r="B181" s="332">
        <v>88</v>
      </c>
      <c r="C181" s="336" t="s">
        <v>252</v>
      </c>
      <c r="D181" s="348" t="s">
        <v>1099</v>
      </c>
      <c r="E181" s="348" t="s">
        <v>1100</v>
      </c>
      <c r="F181" s="348" t="s">
        <v>1100</v>
      </c>
      <c r="G181" s="332" t="s">
        <v>266</v>
      </c>
      <c r="H181" s="336" t="s">
        <v>234</v>
      </c>
      <c r="I181" s="364">
        <v>200</v>
      </c>
      <c r="J181" s="334">
        <v>250</v>
      </c>
      <c r="K181" s="334">
        <f t="shared" si="11"/>
        <v>50000</v>
      </c>
      <c r="L181" s="334">
        <f t="shared" si="12"/>
        <v>56000.000000000007</v>
      </c>
      <c r="M181" s="359" t="s">
        <v>69</v>
      </c>
      <c r="N181" s="332" t="s">
        <v>1586</v>
      </c>
    </row>
    <row r="182" spans="1:14" ht="27.75" customHeight="1">
      <c r="A182" s="346"/>
      <c r="B182" s="488" t="s">
        <v>855</v>
      </c>
      <c r="C182" s="488"/>
      <c r="D182" s="488"/>
      <c r="E182" s="488"/>
      <c r="F182" s="488"/>
      <c r="G182" s="488"/>
      <c r="H182" s="346"/>
      <c r="I182" s="357"/>
      <c r="J182" s="358"/>
      <c r="K182" s="358">
        <f>SUM(K109:K181)</f>
        <v>9704190</v>
      </c>
      <c r="L182" s="358">
        <f>SUM(L109:L181)</f>
        <v>10868692.800000001</v>
      </c>
      <c r="M182" s="358">
        <v>13035570</v>
      </c>
      <c r="N182" s="335"/>
    </row>
    <row r="183" spans="1:14" s="309" customFormat="1" ht="27.75" customHeight="1">
      <c r="A183" s="346"/>
      <c r="B183" s="365"/>
      <c r="C183" s="365"/>
      <c r="D183" s="366"/>
      <c r="E183" s="366" t="s">
        <v>1101</v>
      </c>
      <c r="F183" s="366"/>
      <c r="G183" s="365"/>
      <c r="H183" s="365"/>
      <c r="I183" s="367"/>
      <c r="J183" s="368"/>
      <c r="K183" s="368"/>
      <c r="L183" s="368"/>
      <c r="M183" s="346"/>
      <c r="N183" s="346"/>
    </row>
    <row r="184" spans="1:14" s="309" customFormat="1" ht="27.75" customHeight="1">
      <c r="A184" s="336">
        <v>165</v>
      </c>
      <c r="B184" s="332">
        <v>1</v>
      </c>
      <c r="C184" s="332" t="s">
        <v>252</v>
      </c>
      <c r="D184" s="348" t="s">
        <v>851</v>
      </c>
      <c r="E184" s="348" t="s">
        <v>852</v>
      </c>
      <c r="F184" s="348" t="s">
        <v>852</v>
      </c>
      <c r="G184" s="332" t="s">
        <v>974</v>
      </c>
      <c r="H184" s="336" t="s">
        <v>1067</v>
      </c>
      <c r="I184" s="347">
        <v>2600</v>
      </c>
      <c r="J184" s="335">
        <v>205.384615384</v>
      </c>
      <c r="K184" s="335">
        <f>I184*J184</f>
        <v>533999.99999839999</v>
      </c>
      <c r="L184" s="335">
        <f>K184*1.12</f>
        <v>598079.99999820802</v>
      </c>
      <c r="M184" s="346" t="s">
        <v>69</v>
      </c>
      <c r="N184" s="332" t="s">
        <v>1586</v>
      </c>
    </row>
    <row r="185" spans="1:14" s="309" customFormat="1" ht="27.75" customHeight="1">
      <c r="A185" s="336">
        <v>166</v>
      </c>
      <c r="B185" s="332">
        <v>2</v>
      </c>
      <c r="C185" s="332" t="s">
        <v>252</v>
      </c>
      <c r="D185" s="348" t="s">
        <v>851</v>
      </c>
      <c r="E185" s="348" t="s">
        <v>852</v>
      </c>
      <c r="F185" s="348" t="s">
        <v>852</v>
      </c>
      <c r="G185" s="332" t="s">
        <v>1122</v>
      </c>
      <c r="H185" s="336" t="s">
        <v>1067</v>
      </c>
      <c r="I185" s="347">
        <v>13000</v>
      </c>
      <c r="J185" s="335">
        <v>205.384615384</v>
      </c>
      <c r="K185" s="335">
        <f>I185*J185</f>
        <v>2669999.9999919999</v>
      </c>
      <c r="L185" s="335">
        <f>K185*1.12</f>
        <v>2990399.9999910402</v>
      </c>
      <c r="M185" s="346" t="s">
        <v>69</v>
      </c>
      <c r="N185" s="332" t="s">
        <v>1586</v>
      </c>
    </row>
    <row r="186" spans="1:14" s="309" customFormat="1" ht="27.75" customHeight="1">
      <c r="A186" s="346"/>
      <c r="B186" s="365" t="s">
        <v>1102</v>
      </c>
      <c r="C186" s="365"/>
      <c r="D186" s="366"/>
      <c r="E186" s="366"/>
      <c r="F186" s="366"/>
      <c r="G186" s="365"/>
      <c r="H186" s="365"/>
      <c r="I186" s="367"/>
      <c r="J186" s="368"/>
      <c r="K186" s="368">
        <f>SUM(K184:K185)</f>
        <v>3203999.9999903999</v>
      </c>
      <c r="L186" s="368">
        <f>SUM(L184:L185)</f>
        <v>3588479.9999892483</v>
      </c>
      <c r="M186" s="368">
        <v>3588480</v>
      </c>
      <c r="N186" s="346"/>
    </row>
    <row r="187" spans="1:14" s="288" customFormat="1" ht="27.75" customHeight="1">
      <c r="A187" s="487" t="s">
        <v>1650</v>
      </c>
      <c r="B187" s="487"/>
      <c r="C187" s="487"/>
      <c r="D187" s="487"/>
      <c r="E187" s="487"/>
      <c r="F187" s="487"/>
      <c r="G187" s="487"/>
      <c r="H187" s="487"/>
      <c r="I187" s="487"/>
      <c r="J187" s="487"/>
      <c r="K187" s="487"/>
      <c r="L187" s="487"/>
      <c r="M187" s="356"/>
      <c r="N187" s="356"/>
    </row>
    <row r="188" spans="1:14" s="288" customFormat="1" ht="64.5" customHeight="1">
      <c r="A188" s="336">
        <v>167</v>
      </c>
      <c r="B188" s="332">
        <v>1</v>
      </c>
      <c r="C188" s="332" t="s">
        <v>252</v>
      </c>
      <c r="D188" s="337" t="s">
        <v>1104</v>
      </c>
      <c r="E188" s="337" t="s">
        <v>1105</v>
      </c>
      <c r="F188" s="332" t="s">
        <v>1106</v>
      </c>
      <c r="G188" s="332" t="s">
        <v>266</v>
      </c>
      <c r="H188" s="332" t="s">
        <v>837</v>
      </c>
      <c r="I188" s="333">
        <v>30</v>
      </c>
      <c r="J188" s="334">
        <v>2946.42857142</v>
      </c>
      <c r="K188" s="334">
        <f>I188*J188</f>
        <v>88392.857142599998</v>
      </c>
      <c r="L188" s="334">
        <f>K188*1.12</f>
        <v>98999.999999712003</v>
      </c>
      <c r="M188" s="356" t="s">
        <v>69</v>
      </c>
      <c r="N188" s="332" t="s">
        <v>1586</v>
      </c>
    </row>
    <row r="189" spans="1:14" s="288" customFormat="1" ht="64.5" customHeight="1">
      <c r="A189" s="336">
        <v>168</v>
      </c>
      <c r="B189" s="332">
        <v>3</v>
      </c>
      <c r="C189" s="332" t="s">
        <v>252</v>
      </c>
      <c r="D189" s="337" t="s">
        <v>1134</v>
      </c>
      <c r="E189" s="337" t="s">
        <v>1133</v>
      </c>
      <c r="F189" s="337" t="s">
        <v>1133</v>
      </c>
      <c r="G189" s="332" t="s">
        <v>266</v>
      </c>
      <c r="H189" s="332" t="s">
        <v>442</v>
      </c>
      <c r="I189" s="333">
        <v>752</v>
      </c>
      <c r="J189" s="334">
        <v>1785.71428571</v>
      </c>
      <c r="K189" s="334">
        <f>I189*J189</f>
        <v>1342857.1428539201</v>
      </c>
      <c r="L189" s="334">
        <f>K189*1.12</f>
        <v>1503999.9999963907</v>
      </c>
      <c r="M189" s="356" t="s">
        <v>69</v>
      </c>
      <c r="N189" s="332" t="s">
        <v>1586</v>
      </c>
    </row>
    <row r="190" spans="1:14" s="288" customFormat="1" ht="64.5" customHeight="1">
      <c r="A190" s="336">
        <v>169</v>
      </c>
      <c r="B190" s="332">
        <v>5</v>
      </c>
      <c r="C190" s="332" t="s">
        <v>252</v>
      </c>
      <c r="D190" s="337" t="s">
        <v>1137</v>
      </c>
      <c r="E190" s="337" t="s">
        <v>1136</v>
      </c>
      <c r="F190" s="337" t="s">
        <v>1135</v>
      </c>
      <c r="G190" s="332" t="s">
        <v>266</v>
      </c>
      <c r="H190" s="332" t="s">
        <v>1092</v>
      </c>
      <c r="I190" s="334">
        <v>784</v>
      </c>
      <c r="J190" s="334">
        <v>2767.8571428499999</v>
      </c>
      <c r="K190" s="334">
        <f t="shared" ref="K190:K195" si="13">I190*J190</f>
        <v>2169999.9999944</v>
      </c>
      <c r="L190" s="334">
        <f t="shared" ref="L190:L195" si="14">K190*1.12</f>
        <v>2430399.999993728</v>
      </c>
      <c r="M190" s="356" t="s">
        <v>69</v>
      </c>
      <c r="N190" s="332" t="s">
        <v>1586</v>
      </c>
    </row>
    <row r="191" spans="1:14" s="288" customFormat="1" ht="64.5" customHeight="1">
      <c r="A191" s="336">
        <v>170</v>
      </c>
      <c r="B191" s="332">
        <v>6</v>
      </c>
      <c r="C191" s="332" t="s">
        <v>252</v>
      </c>
      <c r="D191" s="337" t="s">
        <v>1107</v>
      </c>
      <c r="E191" s="337" t="s">
        <v>1138</v>
      </c>
      <c r="F191" s="337" t="s">
        <v>1139</v>
      </c>
      <c r="G191" s="332" t="s">
        <v>266</v>
      </c>
      <c r="H191" s="332" t="s">
        <v>1110</v>
      </c>
      <c r="I191" s="334">
        <v>600</v>
      </c>
      <c r="J191" s="334">
        <v>165.178571428</v>
      </c>
      <c r="K191" s="334">
        <f t="shared" si="13"/>
        <v>99107.142856799997</v>
      </c>
      <c r="L191" s="334">
        <f t="shared" si="14"/>
        <v>110999.999999616</v>
      </c>
      <c r="M191" s="356" t="s">
        <v>69</v>
      </c>
      <c r="N191" s="332" t="s">
        <v>1586</v>
      </c>
    </row>
    <row r="192" spans="1:14" s="288" customFormat="1" ht="64.5" customHeight="1">
      <c r="A192" s="336">
        <v>171</v>
      </c>
      <c r="B192" s="332">
        <v>7</v>
      </c>
      <c r="C192" s="332" t="s">
        <v>252</v>
      </c>
      <c r="D192" s="337" t="s">
        <v>1107</v>
      </c>
      <c r="E192" s="337" t="s">
        <v>1140</v>
      </c>
      <c r="F192" s="337" t="s">
        <v>1141</v>
      </c>
      <c r="G192" s="332" t="s">
        <v>266</v>
      </c>
      <c r="H192" s="332" t="s">
        <v>1110</v>
      </c>
      <c r="I192" s="334">
        <v>7000</v>
      </c>
      <c r="J192" s="334">
        <v>250</v>
      </c>
      <c r="K192" s="334">
        <f t="shared" si="13"/>
        <v>1750000</v>
      </c>
      <c r="L192" s="334">
        <f t="shared" si="14"/>
        <v>1960000.0000000002</v>
      </c>
      <c r="M192" s="356" t="s">
        <v>69</v>
      </c>
      <c r="N192" s="332" t="s">
        <v>1586</v>
      </c>
    </row>
    <row r="193" spans="1:14" s="288" customFormat="1" ht="64.5" customHeight="1">
      <c r="A193" s="336">
        <v>172</v>
      </c>
      <c r="B193" s="332">
        <v>8</v>
      </c>
      <c r="C193" s="332" t="s">
        <v>252</v>
      </c>
      <c r="D193" s="337" t="s">
        <v>1108</v>
      </c>
      <c r="E193" s="337" t="s">
        <v>1142</v>
      </c>
      <c r="F193" s="337" t="s">
        <v>1143</v>
      </c>
      <c r="G193" s="332" t="s">
        <v>266</v>
      </c>
      <c r="H193" s="332" t="s">
        <v>1110</v>
      </c>
      <c r="I193" s="334">
        <v>240</v>
      </c>
      <c r="J193" s="334">
        <v>250</v>
      </c>
      <c r="K193" s="334">
        <f t="shared" si="13"/>
        <v>60000</v>
      </c>
      <c r="L193" s="334">
        <f t="shared" si="14"/>
        <v>67200</v>
      </c>
      <c r="M193" s="356" t="s">
        <v>69</v>
      </c>
      <c r="N193" s="332" t="s">
        <v>1586</v>
      </c>
    </row>
    <row r="194" spans="1:14" s="288" customFormat="1" ht="64.5" customHeight="1">
      <c r="A194" s="336">
        <v>173</v>
      </c>
      <c r="B194" s="332">
        <v>9</v>
      </c>
      <c r="C194" s="332" t="s">
        <v>252</v>
      </c>
      <c r="D194" s="337" t="s">
        <v>459</v>
      </c>
      <c r="E194" s="337" t="s">
        <v>460</v>
      </c>
      <c r="F194" s="369" t="s">
        <v>462</v>
      </c>
      <c r="G194" s="332" t="s">
        <v>266</v>
      </c>
      <c r="H194" s="332" t="s">
        <v>458</v>
      </c>
      <c r="I194" s="333">
        <v>8</v>
      </c>
      <c r="J194" s="335">
        <v>40000</v>
      </c>
      <c r="K194" s="335">
        <f t="shared" si="13"/>
        <v>320000</v>
      </c>
      <c r="L194" s="334">
        <f>K194*1.12</f>
        <v>358400.00000000006</v>
      </c>
      <c r="M194" s="356" t="s">
        <v>69</v>
      </c>
      <c r="N194" s="332" t="s">
        <v>1586</v>
      </c>
    </row>
    <row r="195" spans="1:14" s="309" customFormat="1" ht="64.5" customHeight="1">
      <c r="A195" s="336">
        <v>174</v>
      </c>
      <c r="B195" s="336">
        <v>10</v>
      </c>
      <c r="C195" s="332" t="s">
        <v>252</v>
      </c>
      <c r="D195" s="337" t="str">
        <f>$D$194</f>
        <v>Шиналар (жаздық)</v>
      </c>
      <c r="E195" s="337" t="str">
        <f>$E$194</f>
        <v xml:space="preserve">Шины (летняя) </v>
      </c>
      <c r="F195" s="369" t="s">
        <v>462</v>
      </c>
      <c r="G195" s="332" t="s">
        <v>266</v>
      </c>
      <c r="H195" s="332" t="s">
        <v>458</v>
      </c>
      <c r="I195" s="333">
        <v>4</v>
      </c>
      <c r="J195" s="335">
        <v>45000</v>
      </c>
      <c r="K195" s="335">
        <f t="shared" si="13"/>
        <v>180000</v>
      </c>
      <c r="L195" s="334">
        <f t="shared" si="14"/>
        <v>201600.00000000003</v>
      </c>
      <c r="M195" s="346" t="s">
        <v>69</v>
      </c>
      <c r="N195" s="332" t="s">
        <v>1586</v>
      </c>
    </row>
    <row r="196" spans="1:14" s="309" customFormat="1" ht="64.5" customHeight="1">
      <c r="A196" s="336">
        <v>175</v>
      </c>
      <c r="B196" s="332">
        <v>11</v>
      </c>
      <c r="C196" s="332" t="s">
        <v>252</v>
      </c>
      <c r="D196" s="337" t="s">
        <v>1002</v>
      </c>
      <c r="E196" s="369" t="s">
        <v>1003</v>
      </c>
      <c r="F196" s="369" t="s">
        <v>1003</v>
      </c>
      <c r="G196" s="332" t="s">
        <v>939</v>
      </c>
      <c r="H196" s="332" t="s">
        <v>1004</v>
      </c>
      <c r="I196" s="333">
        <v>5</v>
      </c>
      <c r="J196" s="335">
        <v>50000</v>
      </c>
      <c r="K196" s="335">
        <v>250000</v>
      </c>
      <c r="L196" s="334">
        <v>250000</v>
      </c>
      <c r="M196" s="346" t="s">
        <v>69</v>
      </c>
      <c r="N196" s="332" t="s">
        <v>1586</v>
      </c>
    </row>
    <row r="197" spans="1:14" s="288" customFormat="1" ht="64.5" customHeight="1">
      <c r="A197" s="336">
        <v>176</v>
      </c>
      <c r="B197" s="332">
        <v>12</v>
      </c>
      <c r="C197" s="332" t="s">
        <v>252</v>
      </c>
      <c r="D197" s="337" t="s">
        <v>446</v>
      </c>
      <c r="E197" s="337" t="s">
        <v>445</v>
      </c>
      <c r="F197" s="355" t="s">
        <v>448</v>
      </c>
      <c r="G197" s="332" t="s">
        <v>266</v>
      </c>
      <c r="H197" s="332" t="s">
        <v>1005</v>
      </c>
      <c r="I197" s="333">
        <v>1028</v>
      </c>
      <c r="J197" s="334">
        <v>500</v>
      </c>
      <c r="K197" s="335">
        <f t="shared" ref="K197:K204" si="15">I197*J197</f>
        <v>514000</v>
      </c>
      <c r="L197" s="334">
        <f t="shared" ref="L197:L243" si="16">K197*1.12</f>
        <v>575680</v>
      </c>
      <c r="M197" s="356" t="s">
        <v>69</v>
      </c>
      <c r="N197" s="332" t="s">
        <v>1586</v>
      </c>
    </row>
    <row r="198" spans="1:14" s="288" customFormat="1" ht="64.5" customHeight="1">
      <c r="A198" s="336">
        <v>177</v>
      </c>
      <c r="B198" s="332">
        <v>13</v>
      </c>
      <c r="C198" s="332" t="s">
        <v>252</v>
      </c>
      <c r="D198" s="337" t="s">
        <v>1571</v>
      </c>
      <c r="E198" s="337" t="s">
        <v>1571</v>
      </c>
      <c r="F198" s="337" t="s">
        <v>1571</v>
      </c>
      <c r="G198" s="332" t="s">
        <v>266</v>
      </c>
      <c r="H198" s="332" t="s">
        <v>1572</v>
      </c>
      <c r="I198" s="334">
        <v>2508</v>
      </c>
      <c r="J198" s="334">
        <v>450</v>
      </c>
      <c r="K198" s="335">
        <f t="shared" si="15"/>
        <v>1128600</v>
      </c>
      <c r="L198" s="334">
        <f t="shared" si="16"/>
        <v>1264032.0000000002</v>
      </c>
      <c r="M198" s="356" t="s">
        <v>69</v>
      </c>
      <c r="N198" s="332" t="s">
        <v>1586</v>
      </c>
    </row>
    <row r="199" spans="1:14" s="288" customFormat="1" ht="64.5" customHeight="1">
      <c r="A199" s="336">
        <v>178</v>
      </c>
      <c r="B199" s="332">
        <v>14</v>
      </c>
      <c r="C199" s="332" t="s">
        <v>252</v>
      </c>
      <c r="D199" s="337" t="s">
        <v>1551</v>
      </c>
      <c r="E199" s="337" t="s">
        <v>1551</v>
      </c>
      <c r="F199" s="337" t="s">
        <v>1552</v>
      </c>
      <c r="G199" s="332" t="s">
        <v>233</v>
      </c>
      <c r="H199" s="332" t="s">
        <v>234</v>
      </c>
      <c r="I199" s="333">
        <v>20</v>
      </c>
      <c r="J199" s="334">
        <v>4000</v>
      </c>
      <c r="K199" s="334">
        <f t="shared" si="15"/>
        <v>80000</v>
      </c>
      <c r="L199" s="334">
        <f t="shared" si="16"/>
        <v>89600.000000000015</v>
      </c>
      <c r="M199" s="356" t="s">
        <v>71</v>
      </c>
      <c r="N199" s="332" t="s">
        <v>1586</v>
      </c>
    </row>
    <row r="200" spans="1:14" s="288" customFormat="1" ht="64.5" customHeight="1">
      <c r="A200" s="336">
        <v>179</v>
      </c>
      <c r="B200" s="332">
        <v>15</v>
      </c>
      <c r="C200" s="332" t="s">
        <v>252</v>
      </c>
      <c r="D200" s="337" t="s">
        <v>1553</v>
      </c>
      <c r="E200" s="337" t="s">
        <v>1553</v>
      </c>
      <c r="F200" s="337" t="s">
        <v>1554</v>
      </c>
      <c r="G200" s="332" t="s">
        <v>233</v>
      </c>
      <c r="H200" s="332" t="s">
        <v>234</v>
      </c>
      <c r="I200" s="333">
        <v>20</v>
      </c>
      <c r="J200" s="334">
        <v>2500</v>
      </c>
      <c r="K200" s="334">
        <f t="shared" si="15"/>
        <v>50000</v>
      </c>
      <c r="L200" s="334">
        <f t="shared" si="16"/>
        <v>56000.000000000007</v>
      </c>
      <c r="M200" s="356" t="s">
        <v>71</v>
      </c>
      <c r="N200" s="332" t="s">
        <v>1586</v>
      </c>
    </row>
    <row r="201" spans="1:14" s="288" customFormat="1" ht="64.5" customHeight="1">
      <c r="A201" s="336">
        <v>180</v>
      </c>
      <c r="B201" s="332">
        <v>16</v>
      </c>
      <c r="C201" s="332" t="s">
        <v>252</v>
      </c>
      <c r="D201" s="337" t="s">
        <v>1555</v>
      </c>
      <c r="E201" s="337" t="s">
        <v>1555</v>
      </c>
      <c r="F201" s="337" t="s">
        <v>1556</v>
      </c>
      <c r="G201" s="332" t="s">
        <v>233</v>
      </c>
      <c r="H201" s="332" t="s">
        <v>234</v>
      </c>
      <c r="I201" s="333">
        <v>20</v>
      </c>
      <c r="J201" s="334">
        <v>200</v>
      </c>
      <c r="K201" s="334">
        <f t="shared" si="15"/>
        <v>4000</v>
      </c>
      <c r="L201" s="334">
        <f t="shared" si="16"/>
        <v>4480</v>
      </c>
      <c r="M201" s="356" t="s">
        <v>71</v>
      </c>
      <c r="N201" s="332" t="s">
        <v>1586</v>
      </c>
    </row>
    <row r="202" spans="1:14" s="288" customFormat="1" ht="64.5" customHeight="1">
      <c r="A202" s="336">
        <v>181</v>
      </c>
      <c r="B202" s="332">
        <v>17</v>
      </c>
      <c r="C202" s="332" t="s">
        <v>252</v>
      </c>
      <c r="D202" s="337" t="s">
        <v>1557</v>
      </c>
      <c r="E202" s="337" t="s">
        <v>1557</v>
      </c>
      <c r="F202" s="337" t="s">
        <v>1558</v>
      </c>
      <c r="G202" s="332" t="s">
        <v>233</v>
      </c>
      <c r="H202" s="332" t="s">
        <v>234</v>
      </c>
      <c r="I202" s="333">
        <v>10</v>
      </c>
      <c r="J202" s="334">
        <v>3000</v>
      </c>
      <c r="K202" s="334">
        <f t="shared" si="15"/>
        <v>30000</v>
      </c>
      <c r="L202" s="334">
        <f t="shared" si="16"/>
        <v>33600</v>
      </c>
      <c r="M202" s="356" t="s">
        <v>71</v>
      </c>
      <c r="N202" s="332" t="s">
        <v>1586</v>
      </c>
    </row>
    <row r="203" spans="1:14" s="288" customFormat="1" ht="64.5" customHeight="1">
      <c r="A203" s="336">
        <v>182</v>
      </c>
      <c r="B203" s="332">
        <v>18</v>
      </c>
      <c r="C203" s="332" t="s">
        <v>252</v>
      </c>
      <c r="D203" s="337" t="s">
        <v>1561</v>
      </c>
      <c r="E203" s="337" t="s">
        <v>1561</v>
      </c>
      <c r="F203" s="337" t="s">
        <v>1562</v>
      </c>
      <c r="G203" s="332" t="s">
        <v>233</v>
      </c>
      <c r="H203" s="332" t="s">
        <v>234</v>
      </c>
      <c r="I203" s="333">
        <v>1</v>
      </c>
      <c r="J203" s="334">
        <v>20000</v>
      </c>
      <c r="K203" s="334">
        <f t="shared" si="15"/>
        <v>20000</v>
      </c>
      <c r="L203" s="334">
        <f t="shared" si="16"/>
        <v>22400.000000000004</v>
      </c>
      <c r="M203" s="356" t="s">
        <v>71</v>
      </c>
      <c r="N203" s="332" t="s">
        <v>1586</v>
      </c>
    </row>
    <row r="204" spans="1:14" s="288" customFormat="1" ht="64.5" customHeight="1">
      <c r="A204" s="336">
        <v>183</v>
      </c>
      <c r="B204" s="332">
        <v>19</v>
      </c>
      <c r="C204" s="332" t="s">
        <v>252</v>
      </c>
      <c r="D204" s="337" t="s">
        <v>1565</v>
      </c>
      <c r="E204" s="337" t="s">
        <v>1565</v>
      </c>
      <c r="F204" s="337" t="s">
        <v>1566</v>
      </c>
      <c r="G204" s="332" t="s">
        <v>233</v>
      </c>
      <c r="H204" s="332" t="s">
        <v>234</v>
      </c>
      <c r="I204" s="333">
        <v>2</v>
      </c>
      <c r="J204" s="334">
        <v>45000</v>
      </c>
      <c r="K204" s="334">
        <f t="shared" si="15"/>
        <v>90000</v>
      </c>
      <c r="L204" s="334">
        <f t="shared" si="16"/>
        <v>100800.00000000001</v>
      </c>
      <c r="M204" s="356" t="s">
        <v>71</v>
      </c>
      <c r="N204" s="332" t="s">
        <v>1586</v>
      </c>
    </row>
    <row r="205" spans="1:14" s="288" customFormat="1" ht="27.75" customHeight="1">
      <c r="A205" s="336">
        <v>184</v>
      </c>
      <c r="B205" s="332">
        <v>20</v>
      </c>
      <c r="C205" s="332" t="s">
        <v>252</v>
      </c>
      <c r="D205" s="337" t="s">
        <v>1567</v>
      </c>
      <c r="E205" s="337" t="s">
        <v>1567</v>
      </c>
      <c r="F205" s="337" t="s">
        <v>1568</v>
      </c>
      <c r="G205" s="332" t="s">
        <v>233</v>
      </c>
      <c r="H205" s="332" t="s">
        <v>234</v>
      </c>
      <c r="I205" s="333">
        <v>10</v>
      </c>
      <c r="J205" s="334">
        <v>5000</v>
      </c>
      <c r="K205" s="334">
        <v>50000</v>
      </c>
      <c r="L205" s="334">
        <f t="shared" si="16"/>
        <v>56000.000000000007</v>
      </c>
      <c r="M205" s="356" t="s">
        <v>71</v>
      </c>
      <c r="N205" s="332" t="s">
        <v>1586</v>
      </c>
    </row>
    <row r="206" spans="1:14" s="288" customFormat="1" ht="27.75" customHeight="1">
      <c r="A206" s="336">
        <v>185</v>
      </c>
      <c r="B206" s="332">
        <v>21</v>
      </c>
      <c r="C206" s="332" t="s">
        <v>252</v>
      </c>
      <c r="D206" s="337" t="s">
        <v>1559</v>
      </c>
      <c r="E206" s="337" t="s">
        <v>1559</v>
      </c>
      <c r="F206" s="337" t="s">
        <v>1560</v>
      </c>
      <c r="G206" s="332" t="s">
        <v>233</v>
      </c>
      <c r="H206" s="332" t="s">
        <v>234</v>
      </c>
      <c r="I206" s="333">
        <v>10</v>
      </c>
      <c r="J206" s="334">
        <v>10000</v>
      </c>
      <c r="K206" s="334">
        <f t="shared" ref="K206:K234" si="17">I206*J206</f>
        <v>100000</v>
      </c>
      <c r="L206" s="334">
        <f t="shared" si="16"/>
        <v>112000.00000000001</v>
      </c>
      <c r="M206" s="356" t="s">
        <v>71</v>
      </c>
      <c r="N206" s="332" t="s">
        <v>1586</v>
      </c>
    </row>
    <row r="207" spans="1:14" s="288" customFormat="1" ht="92.25" customHeight="1">
      <c r="A207" s="336">
        <v>186</v>
      </c>
      <c r="B207" s="332">
        <v>22</v>
      </c>
      <c r="C207" s="332" t="s">
        <v>252</v>
      </c>
      <c r="D207" s="337" t="s">
        <v>1563</v>
      </c>
      <c r="E207" s="337" t="s">
        <v>1563</v>
      </c>
      <c r="F207" s="337" t="s">
        <v>1755</v>
      </c>
      <c r="G207" s="332" t="s">
        <v>233</v>
      </c>
      <c r="H207" s="332" t="s">
        <v>234</v>
      </c>
      <c r="I207" s="333">
        <v>2</v>
      </c>
      <c r="J207" s="334">
        <v>25000</v>
      </c>
      <c r="K207" s="334">
        <f t="shared" si="17"/>
        <v>50000</v>
      </c>
      <c r="L207" s="334">
        <f t="shared" si="16"/>
        <v>56000.000000000007</v>
      </c>
      <c r="M207" s="356" t="s">
        <v>71</v>
      </c>
      <c r="N207" s="332" t="s">
        <v>1586</v>
      </c>
    </row>
    <row r="208" spans="1:14" s="288" customFormat="1" ht="27.75" customHeight="1">
      <c r="A208" s="336">
        <v>187</v>
      </c>
      <c r="B208" s="332">
        <v>23</v>
      </c>
      <c r="C208" s="332" t="s">
        <v>252</v>
      </c>
      <c r="D208" s="337" t="s">
        <v>1667</v>
      </c>
      <c r="E208" s="337" t="s">
        <v>1665</v>
      </c>
      <c r="F208" s="337" t="s">
        <v>1666</v>
      </c>
      <c r="G208" s="332" t="s">
        <v>266</v>
      </c>
      <c r="H208" s="332" t="s">
        <v>1572</v>
      </c>
      <c r="I208" s="333">
        <v>100</v>
      </c>
      <c r="J208" s="334">
        <v>7000</v>
      </c>
      <c r="K208" s="334">
        <f t="shared" si="17"/>
        <v>700000</v>
      </c>
      <c r="L208" s="334">
        <f t="shared" si="16"/>
        <v>784000.00000000012</v>
      </c>
      <c r="M208" s="356" t="s">
        <v>71</v>
      </c>
      <c r="N208" s="332" t="s">
        <v>1586</v>
      </c>
    </row>
    <row r="209" spans="1:14" s="288" customFormat="1" ht="27.75" customHeight="1">
      <c r="A209" s="336">
        <v>188</v>
      </c>
      <c r="B209" s="332">
        <v>24</v>
      </c>
      <c r="C209" s="332" t="s">
        <v>252</v>
      </c>
      <c r="D209" s="337" t="s">
        <v>1668</v>
      </c>
      <c r="E209" s="337" t="s">
        <v>1668</v>
      </c>
      <c r="F209" s="337" t="s">
        <v>1669</v>
      </c>
      <c r="G209" s="332" t="s">
        <v>266</v>
      </c>
      <c r="H209" s="332" t="s">
        <v>1670</v>
      </c>
      <c r="I209" s="333">
        <v>50</v>
      </c>
      <c r="J209" s="334">
        <v>4600</v>
      </c>
      <c r="K209" s="334">
        <f t="shared" si="17"/>
        <v>230000</v>
      </c>
      <c r="L209" s="334">
        <f t="shared" si="16"/>
        <v>257600.00000000003</v>
      </c>
      <c r="M209" s="356" t="s">
        <v>71</v>
      </c>
      <c r="N209" s="332" t="s">
        <v>1586</v>
      </c>
    </row>
    <row r="210" spans="1:14" s="288" customFormat="1" ht="27.75" customHeight="1">
      <c r="A210" s="336">
        <v>189</v>
      </c>
      <c r="B210" s="332">
        <v>25</v>
      </c>
      <c r="C210" s="332" t="s">
        <v>252</v>
      </c>
      <c r="D210" s="337" t="s">
        <v>1672</v>
      </c>
      <c r="E210" s="337" t="s">
        <v>1671</v>
      </c>
      <c r="F210" s="337" t="s">
        <v>1673</v>
      </c>
      <c r="G210" s="332" t="s">
        <v>266</v>
      </c>
      <c r="H210" s="332" t="s">
        <v>1109</v>
      </c>
      <c r="I210" s="333">
        <v>4</v>
      </c>
      <c r="J210" s="334">
        <v>60000</v>
      </c>
      <c r="K210" s="334">
        <f t="shared" si="17"/>
        <v>240000</v>
      </c>
      <c r="L210" s="334">
        <f t="shared" si="16"/>
        <v>268800</v>
      </c>
      <c r="M210" s="356" t="s">
        <v>71</v>
      </c>
      <c r="N210" s="332" t="s">
        <v>1586</v>
      </c>
    </row>
    <row r="211" spans="1:14" s="288" customFormat="1" ht="27.75" customHeight="1">
      <c r="A211" s="336">
        <v>190</v>
      </c>
      <c r="B211" s="332">
        <v>26</v>
      </c>
      <c r="C211" s="332" t="s">
        <v>252</v>
      </c>
      <c r="D211" s="337" t="s">
        <v>1674</v>
      </c>
      <c r="E211" s="337" t="s">
        <v>1671</v>
      </c>
      <c r="F211" s="337" t="s">
        <v>1675</v>
      </c>
      <c r="G211" s="332" t="s">
        <v>266</v>
      </c>
      <c r="H211" s="332" t="s">
        <v>1109</v>
      </c>
      <c r="I211" s="333">
        <v>4</v>
      </c>
      <c r="J211" s="334">
        <v>60000</v>
      </c>
      <c r="K211" s="334">
        <f t="shared" si="17"/>
        <v>240000</v>
      </c>
      <c r="L211" s="334">
        <f t="shared" si="16"/>
        <v>268800</v>
      </c>
      <c r="M211" s="356" t="s">
        <v>71</v>
      </c>
      <c r="N211" s="332" t="s">
        <v>1586</v>
      </c>
    </row>
    <row r="212" spans="1:14" s="288" customFormat="1" ht="27.75" customHeight="1">
      <c r="A212" s="336">
        <v>191</v>
      </c>
      <c r="B212" s="332">
        <v>27</v>
      </c>
      <c r="C212" s="332" t="s">
        <v>252</v>
      </c>
      <c r="D212" s="385" t="s">
        <v>1677</v>
      </c>
      <c r="E212" s="337" t="s">
        <v>1676</v>
      </c>
      <c r="F212" s="337" t="s">
        <v>1678</v>
      </c>
      <c r="G212" s="332" t="s">
        <v>266</v>
      </c>
      <c r="H212" s="332" t="s">
        <v>1109</v>
      </c>
      <c r="I212" s="333">
        <v>50</v>
      </c>
      <c r="J212" s="334">
        <v>12000</v>
      </c>
      <c r="K212" s="334">
        <f t="shared" si="17"/>
        <v>600000</v>
      </c>
      <c r="L212" s="334">
        <f t="shared" si="16"/>
        <v>672000.00000000012</v>
      </c>
      <c r="M212" s="356" t="s">
        <v>71</v>
      </c>
      <c r="N212" s="332" t="s">
        <v>1586</v>
      </c>
    </row>
    <row r="213" spans="1:14" s="288" customFormat="1" ht="27.75" customHeight="1">
      <c r="A213" s="336">
        <v>192</v>
      </c>
      <c r="B213" s="332">
        <v>28</v>
      </c>
      <c r="C213" s="332" t="s">
        <v>252</v>
      </c>
      <c r="D213" s="384" t="s">
        <v>1679</v>
      </c>
      <c r="E213" s="337" t="s">
        <v>1679</v>
      </c>
      <c r="F213" s="337" t="s">
        <v>1680</v>
      </c>
      <c r="G213" s="332" t="s">
        <v>266</v>
      </c>
      <c r="H213" s="332" t="s">
        <v>1109</v>
      </c>
      <c r="I213" s="333">
        <v>100</v>
      </c>
      <c r="J213" s="334">
        <v>2150</v>
      </c>
      <c r="K213" s="334">
        <f t="shared" si="17"/>
        <v>215000</v>
      </c>
      <c r="L213" s="334">
        <f t="shared" si="16"/>
        <v>240800.00000000003</v>
      </c>
      <c r="M213" s="356" t="s">
        <v>71</v>
      </c>
      <c r="N213" s="332" t="s">
        <v>1586</v>
      </c>
    </row>
    <row r="214" spans="1:14" s="288" customFormat="1" ht="27.75" customHeight="1">
      <c r="A214" s="336">
        <v>193</v>
      </c>
      <c r="B214" s="332">
        <v>29</v>
      </c>
      <c r="C214" s="332" t="s">
        <v>252</v>
      </c>
      <c r="D214" s="384" t="s">
        <v>1681</v>
      </c>
      <c r="E214" s="337" t="s">
        <v>1681</v>
      </c>
      <c r="F214" s="337" t="s">
        <v>1682</v>
      </c>
      <c r="G214" s="332" t="s">
        <v>266</v>
      </c>
      <c r="H214" s="332" t="s">
        <v>1109</v>
      </c>
      <c r="I214" s="333">
        <v>50</v>
      </c>
      <c r="J214" s="334">
        <v>1300</v>
      </c>
      <c r="K214" s="334">
        <f t="shared" si="17"/>
        <v>65000</v>
      </c>
      <c r="L214" s="334">
        <f t="shared" si="16"/>
        <v>72800</v>
      </c>
      <c r="M214" s="356" t="s">
        <v>71</v>
      </c>
      <c r="N214" s="332" t="s">
        <v>1586</v>
      </c>
    </row>
    <row r="215" spans="1:14" s="288" customFormat="1" ht="27.75" customHeight="1">
      <c r="A215" s="336">
        <v>194</v>
      </c>
      <c r="B215" s="332">
        <v>30</v>
      </c>
      <c r="C215" s="332" t="s">
        <v>252</v>
      </c>
      <c r="D215" s="337" t="s">
        <v>1683</v>
      </c>
      <c r="E215" s="337" t="s">
        <v>1683</v>
      </c>
      <c r="F215" s="337" t="s">
        <v>1684</v>
      </c>
      <c r="G215" s="332" t="s">
        <v>266</v>
      </c>
      <c r="H215" s="332" t="s">
        <v>1109</v>
      </c>
      <c r="I215" s="333">
        <v>50</v>
      </c>
      <c r="J215" s="334">
        <v>1970</v>
      </c>
      <c r="K215" s="334">
        <f t="shared" si="17"/>
        <v>98500</v>
      </c>
      <c r="L215" s="334">
        <f t="shared" si="16"/>
        <v>110320.00000000001</v>
      </c>
      <c r="M215" s="356" t="s">
        <v>71</v>
      </c>
      <c r="N215" s="332" t="s">
        <v>1586</v>
      </c>
    </row>
    <row r="216" spans="1:14" s="288" customFormat="1" ht="27.75" customHeight="1">
      <c r="A216" s="336">
        <v>195</v>
      </c>
      <c r="B216" s="332">
        <v>31</v>
      </c>
      <c r="C216" s="332" t="s">
        <v>252</v>
      </c>
      <c r="D216" s="384" t="s">
        <v>1685</v>
      </c>
      <c r="E216" s="337" t="s">
        <v>1685</v>
      </c>
      <c r="F216" s="337" t="s">
        <v>1686</v>
      </c>
      <c r="G216" s="332" t="s">
        <v>266</v>
      </c>
      <c r="H216" s="332" t="s">
        <v>1670</v>
      </c>
      <c r="I216" s="333">
        <v>500</v>
      </c>
      <c r="J216" s="334">
        <v>1435</v>
      </c>
      <c r="K216" s="334">
        <f t="shared" si="17"/>
        <v>717500</v>
      </c>
      <c r="L216" s="334">
        <f t="shared" si="16"/>
        <v>803600.00000000012</v>
      </c>
      <c r="M216" s="356" t="s">
        <v>71</v>
      </c>
      <c r="N216" s="332" t="s">
        <v>1586</v>
      </c>
    </row>
    <row r="217" spans="1:14" s="288" customFormat="1" ht="27.75" customHeight="1">
      <c r="A217" s="336">
        <v>196</v>
      </c>
      <c r="B217" s="332">
        <v>32</v>
      </c>
      <c r="C217" s="332" t="s">
        <v>252</v>
      </c>
      <c r="D217" s="384" t="s">
        <v>1687</v>
      </c>
      <c r="E217" s="337" t="s">
        <v>1688</v>
      </c>
      <c r="F217" s="337" t="s">
        <v>1689</v>
      </c>
      <c r="G217" s="332" t="s">
        <v>266</v>
      </c>
      <c r="H217" s="332" t="s">
        <v>1670</v>
      </c>
      <c r="I217" s="333">
        <v>400</v>
      </c>
      <c r="J217" s="334">
        <v>1550</v>
      </c>
      <c r="K217" s="334">
        <f t="shared" si="17"/>
        <v>620000</v>
      </c>
      <c r="L217" s="334">
        <f t="shared" si="16"/>
        <v>694400.00000000012</v>
      </c>
      <c r="M217" s="356" t="s">
        <v>71</v>
      </c>
      <c r="N217" s="332" t="s">
        <v>1586</v>
      </c>
    </row>
    <row r="218" spans="1:14" s="288" customFormat="1" ht="27.75" customHeight="1">
      <c r="A218" s="336">
        <v>197</v>
      </c>
      <c r="B218" s="332">
        <v>33</v>
      </c>
      <c r="C218" s="332" t="s">
        <v>252</v>
      </c>
      <c r="D218" s="384" t="s">
        <v>1690</v>
      </c>
      <c r="E218" s="337" t="s">
        <v>1690</v>
      </c>
      <c r="F218" s="337" t="s">
        <v>1690</v>
      </c>
      <c r="G218" s="332" t="s">
        <v>266</v>
      </c>
      <c r="H218" s="332" t="s">
        <v>1670</v>
      </c>
      <c r="I218" s="333">
        <v>300</v>
      </c>
      <c r="J218" s="334">
        <v>2300</v>
      </c>
      <c r="K218" s="334">
        <f t="shared" si="17"/>
        <v>690000</v>
      </c>
      <c r="L218" s="334">
        <f t="shared" si="16"/>
        <v>772800.00000000012</v>
      </c>
      <c r="M218" s="356" t="s">
        <v>71</v>
      </c>
      <c r="N218" s="332" t="s">
        <v>1586</v>
      </c>
    </row>
    <row r="219" spans="1:14" s="288" customFormat="1" ht="27.75" customHeight="1">
      <c r="A219" s="336">
        <v>198</v>
      </c>
      <c r="B219" s="332">
        <v>34</v>
      </c>
      <c r="C219" s="332" t="s">
        <v>252</v>
      </c>
      <c r="D219" s="384" t="s">
        <v>1691</v>
      </c>
      <c r="E219" s="337" t="s">
        <v>1692</v>
      </c>
      <c r="F219" s="337" t="s">
        <v>1692</v>
      </c>
      <c r="G219" s="332" t="s">
        <v>266</v>
      </c>
      <c r="H219" s="332" t="s">
        <v>1670</v>
      </c>
      <c r="I219" s="333">
        <v>100</v>
      </c>
      <c r="J219" s="334">
        <v>210</v>
      </c>
      <c r="K219" s="334">
        <f t="shared" si="17"/>
        <v>21000</v>
      </c>
      <c r="L219" s="334">
        <f t="shared" si="16"/>
        <v>23520.000000000004</v>
      </c>
      <c r="M219" s="356" t="s">
        <v>71</v>
      </c>
      <c r="N219" s="332" t="s">
        <v>1586</v>
      </c>
    </row>
    <row r="220" spans="1:14" s="288" customFormat="1" ht="27.75" customHeight="1">
      <c r="A220" s="336">
        <v>199</v>
      </c>
      <c r="B220" s="332">
        <v>35</v>
      </c>
      <c r="C220" s="332" t="s">
        <v>252</v>
      </c>
      <c r="D220" s="384" t="s">
        <v>616</v>
      </c>
      <c r="E220" s="337" t="s">
        <v>1693</v>
      </c>
      <c r="F220" s="337" t="s">
        <v>1693</v>
      </c>
      <c r="G220" s="332" t="s">
        <v>1694</v>
      </c>
      <c r="H220" s="332" t="s">
        <v>1670</v>
      </c>
      <c r="I220" s="333">
        <v>300</v>
      </c>
      <c r="J220" s="334">
        <v>3473</v>
      </c>
      <c r="K220" s="334">
        <f t="shared" si="17"/>
        <v>1041900</v>
      </c>
      <c r="L220" s="334">
        <f t="shared" si="16"/>
        <v>1166928</v>
      </c>
      <c r="M220" s="356" t="s">
        <v>71</v>
      </c>
      <c r="N220" s="332" t="s">
        <v>1586</v>
      </c>
    </row>
    <row r="221" spans="1:14" s="288" customFormat="1" ht="27.75" customHeight="1">
      <c r="A221" s="336">
        <v>200</v>
      </c>
      <c r="B221" s="332">
        <v>36</v>
      </c>
      <c r="C221" s="332" t="s">
        <v>252</v>
      </c>
      <c r="D221" s="384" t="s">
        <v>1695</v>
      </c>
      <c r="E221" s="337" t="s">
        <v>1696</v>
      </c>
      <c r="F221" s="337" t="s">
        <v>1696</v>
      </c>
      <c r="G221" s="332" t="s">
        <v>1694</v>
      </c>
      <c r="H221" s="332" t="s">
        <v>1670</v>
      </c>
      <c r="I221" s="333">
        <v>100</v>
      </c>
      <c r="J221" s="334">
        <v>1970</v>
      </c>
      <c r="K221" s="334">
        <f t="shared" si="17"/>
        <v>197000</v>
      </c>
      <c r="L221" s="334">
        <f t="shared" si="16"/>
        <v>220640.00000000003</v>
      </c>
      <c r="M221" s="356" t="s">
        <v>71</v>
      </c>
      <c r="N221" s="332" t="s">
        <v>1586</v>
      </c>
    </row>
    <row r="222" spans="1:14" s="288" customFormat="1" ht="27.75" customHeight="1">
      <c r="A222" s="336">
        <v>201</v>
      </c>
      <c r="B222" s="332">
        <v>37</v>
      </c>
      <c r="C222" s="332" t="s">
        <v>252</v>
      </c>
      <c r="D222" s="384" t="s">
        <v>1697</v>
      </c>
      <c r="E222" s="337" t="s">
        <v>1698</v>
      </c>
      <c r="F222" s="337" t="s">
        <v>1698</v>
      </c>
      <c r="G222" s="332" t="s">
        <v>1694</v>
      </c>
      <c r="H222" s="332" t="s">
        <v>914</v>
      </c>
      <c r="I222" s="333">
        <v>100</v>
      </c>
      <c r="J222" s="334">
        <v>1530</v>
      </c>
      <c r="K222" s="334">
        <f t="shared" si="17"/>
        <v>153000</v>
      </c>
      <c r="L222" s="334">
        <f t="shared" si="16"/>
        <v>171360.00000000003</v>
      </c>
      <c r="M222" s="356" t="s">
        <v>71</v>
      </c>
      <c r="N222" s="332" t="s">
        <v>1586</v>
      </c>
    </row>
    <row r="223" spans="1:14" s="288" customFormat="1" ht="27.75" customHeight="1">
      <c r="A223" s="336">
        <v>202</v>
      </c>
      <c r="B223" s="332">
        <v>38</v>
      </c>
      <c r="C223" s="332" t="s">
        <v>252</v>
      </c>
      <c r="D223" s="384" t="s">
        <v>1695</v>
      </c>
      <c r="E223" s="337" t="s">
        <v>1699</v>
      </c>
      <c r="F223" s="337" t="s">
        <v>1699</v>
      </c>
      <c r="G223" s="332" t="s">
        <v>1694</v>
      </c>
      <c r="H223" s="332" t="s">
        <v>1572</v>
      </c>
      <c r="I223" s="333">
        <v>100</v>
      </c>
      <c r="J223" s="334">
        <v>2220</v>
      </c>
      <c r="K223" s="334">
        <f t="shared" si="17"/>
        <v>222000</v>
      </c>
      <c r="L223" s="334">
        <f t="shared" si="16"/>
        <v>248640.00000000003</v>
      </c>
      <c r="M223" s="356" t="s">
        <v>71</v>
      </c>
      <c r="N223" s="332" t="s">
        <v>1586</v>
      </c>
    </row>
    <row r="224" spans="1:14" s="288" customFormat="1" ht="27.75" customHeight="1">
      <c r="A224" s="336">
        <v>203</v>
      </c>
      <c r="B224" s="332">
        <v>39</v>
      </c>
      <c r="C224" s="332" t="s">
        <v>252</v>
      </c>
      <c r="D224" s="384" t="s">
        <v>1685</v>
      </c>
      <c r="E224" s="337" t="s">
        <v>1700</v>
      </c>
      <c r="F224" s="337" t="s">
        <v>1701</v>
      </c>
      <c r="G224" s="332" t="s">
        <v>1694</v>
      </c>
      <c r="H224" s="332" t="s">
        <v>1670</v>
      </c>
      <c r="I224" s="333">
        <v>100</v>
      </c>
      <c r="J224" s="334">
        <v>1555</v>
      </c>
      <c r="K224" s="334">
        <f t="shared" si="17"/>
        <v>155500</v>
      </c>
      <c r="L224" s="334">
        <f t="shared" si="16"/>
        <v>174160.00000000003</v>
      </c>
      <c r="M224" s="356" t="s">
        <v>71</v>
      </c>
      <c r="N224" s="332" t="s">
        <v>1586</v>
      </c>
    </row>
    <row r="225" spans="1:14" s="288" customFormat="1" ht="27.75" customHeight="1">
      <c r="A225" s="336">
        <v>204</v>
      </c>
      <c r="B225" s="332">
        <v>40</v>
      </c>
      <c r="C225" s="332" t="s">
        <v>252</v>
      </c>
      <c r="D225" s="384" t="s">
        <v>1702</v>
      </c>
      <c r="E225" s="337" t="s">
        <v>1703</v>
      </c>
      <c r="F225" s="337" t="s">
        <v>1703</v>
      </c>
      <c r="G225" s="332" t="s">
        <v>1694</v>
      </c>
      <c r="H225" s="332" t="s">
        <v>1670</v>
      </c>
      <c r="I225" s="333">
        <v>250</v>
      </c>
      <c r="J225" s="334">
        <v>710</v>
      </c>
      <c r="K225" s="334">
        <f t="shared" si="17"/>
        <v>177500</v>
      </c>
      <c r="L225" s="334">
        <f t="shared" si="16"/>
        <v>198800.00000000003</v>
      </c>
      <c r="M225" s="356" t="s">
        <v>71</v>
      </c>
      <c r="N225" s="332" t="s">
        <v>1586</v>
      </c>
    </row>
    <row r="226" spans="1:14" s="288" customFormat="1" ht="27.75" customHeight="1">
      <c r="A226" s="336">
        <v>205</v>
      </c>
      <c r="B226" s="332">
        <v>41</v>
      </c>
      <c r="C226" s="332" t="s">
        <v>252</v>
      </c>
      <c r="D226" s="384" t="s">
        <v>1704</v>
      </c>
      <c r="E226" s="337" t="s">
        <v>1705</v>
      </c>
      <c r="F226" s="337" t="s">
        <v>1705</v>
      </c>
      <c r="G226" s="332" t="s">
        <v>1694</v>
      </c>
      <c r="H226" s="332" t="s">
        <v>1706</v>
      </c>
      <c r="I226" s="333">
        <v>250</v>
      </c>
      <c r="J226" s="334">
        <v>340</v>
      </c>
      <c r="K226" s="334">
        <f t="shared" si="17"/>
        <v>85000</v>
      </c>
      <c r="L226" s="334">
        <f t="shared" si="16"/>
        <v>95200.000000000015</v>
      </c>
      <c r="M226" s="356" t="s">
        <v>71</v>
      </c>
      <c r="N226" s="332" t="s">
        <v>1586</v>
      </c>
    </row>
    <row r="227" spans="1:14" s="288" customFormat="1" ht="27.75" customHeight="1">
      <c r="A227" s="336">
        <v>206</v>
      </c>
      <c r="B227" s="332">
        <v>42</v>
      </c>
      <c r="C227" s="332" t="s">
        <v>252</v>
      </c>
      <c r="D227" s="384" t="s">
        <v>1707</v>
      </c>
      <c r="E227" s="337" t="s">
        <v>1708</v>
      </c>
      <c r="F227" s="337" t="s">
        <v>1708</v>
      </c>
      <c r="G227" s="332" t="s">
        <v>1694</v>
      </c>
      <c r="H227" s="332" t="s">
        <v>1709</v>
      </c>
      <c r="I227" s="333">
        <v>50</v>
      </c>
      <c r="J227" s="334">
        <v>700</v>
      </c>
      <c r="K227" s="334">
        <f t="shared" si="17"/>
        <v>35000</v>
      </c>
      <c r="L227" s="334">
        <f t="shared" si="16"/>
        <v>39200.000000000007</v>
      </c>
      <c r="M227" s="356" t="s">
        <v>71</v>
      </c>
      <c r="N227" s="332" t="s">
        <v>1586</v>
      </c>
    </row>
    <row r="228" spans="1:14" s="288" customFormat="1" ht="27.75" customHeight="1">
      <c r="A228" s="336">
        <v>207</v>
      </c>
      <c r="B228" s="332">
        <v>43</v>
      </c>
      <c r="C228" s="332" t="s">
        <v>252</v>
      </c>
      <c r="D228" s="384" t="s">
        <v>1710</v>
      </c>
      <c r="E228" s="337" t="s">
        <v>1711</v>
      </c>
      <c r="F228" s="337" t="s">
        <v>1712</v>
      </c>
      <c r="G228" s="332" t="s">
        <v>1694</v>
      </c>
      <c r="H228" s="332" t="s">
        <v>914</v>
      </c>
      <c r="I228" s="333">
        <v>100</v>
      </c>
      <c r="J228" s="334">
        <v>550</v>
      </c>
      <c r="K228" s="334">
        <f t="shared" si="17"/>
        <v>55000</v>
      </c>
      <c r="L228" s="334">
        <f t="shared" si="16"/>
        <v>61600.000000000007</v>
      </c>
      <c r="M228" s="356" t="s">
        <v>71</v>
      </c>
      <c r="N228" s="332" t="s">
        <v>1586</v>
      </c>
    </row>
    <row r="229" spans="1:14" s="288" customFormat="1" ht="27.75" customHeight="1">
      <c r="A229" s="336">
        <v>208</v>
      </c>
      <c r="B229" s="332">
        <v>44</v>
      </c>
      <c r="C229" s="332" t="s">
        <v>252</v>
      </c>
      <c r="D229" s="384" t="s">
        <v>1713</v>
      </c>
      <c r="E229" s="337" t="s">
        <v>1714</v>
      </c>
      <c r="F229" s="337" t="s">
        <v>1714</v>
      </c>
      <c r="G229" s="332" t="s">
        <v>1694</v>
      </c>
      <c r="H229" s="332" t="s">
        <v>1109</v>
      </c>
      <c r="I229" s="333">
        <v>1</v>
      </c>
      <c r="J229" s="334">
        <v>75000</v>
      </c>
      <c r="K229" s="334">
        <f t="shared" si="17"/>
        <v>75000</v>
      </c>
      <c r="L229" s="334">
        <f t="shared" si="16"/>
        <v>84000.000000000015</v>
      </c>
      <c r="M229" s="356" t="s">
        <v>71</v>
      </c>
      <c r="N229" s="332" t="s">
        <v>1586</v>
      </c>
    </row>
    <row r="230" spans="1:14" s="288" customFormat="1" ht="27.75" customHeight="1">
      <c r="A230" s="336">
        <v>209</v>
      </c>
      <c r="B230" s="332">
        <v>45</v>
      </c>
      <c r="C230" s="332" t="s">
        <v>252</v>
      </c>
      <c r="D230" s="384" t="s">
        <v>1715</v>
      </c>
      <c r="E230" s="337" t="s">
        <v>1716</v>
      </c>
      <c r="F230" s="337" t="s">
        <v>1716</v>
      </c>
      <c r="G230" s="332" t="s">
        <v>1694</v>
      </c>
      <c r="H230" s="332" t="s">
        <v>1109</v>
      </c>
      <c r="I230" s="333">
        <v>1</v>
      </c>
      <c r="J230" s="334">
        <v>80000</v>
      </c>
      <c r="K230" s="334">
        <f t="shared" si="17"/>
        <v>80000</v>
      </c>
      <c r="L230" s="334">
        <f t="shared" si="16"/>
        <v>89600.000000000015</v>
      </c>
      <c r="M230" s="356" t="s">
        <v>71</v>
      </c>
      <c r="N230" s="332" t="s">
        <v>1586</v>
      </c>
    </row>
    <row r="231" spans="1:14" s="288" customFormat="1" ht="27.75" customHeight="1">
      <c r="A231" s="336">
        <v>210</v>
      </c>
      <c r="B231" s="332">
        <v>46</v>
      </c>
      <c r="C231" s="332" t="s">
        <v>252</v>
      </c>
      <c r="D231" s="384" t="s">
        <v>796</v>
      </c>
      <c r="E231" s="337" t="s">
        <v>1717</v>
      </c>
      <c r="F231" s="337" t="s">
        <v>1717</v>
      </c>
      <c r="G231" s="332" t="s">
        <v>1694</v>
      </c>
      <c r="H231" s="332" t="s">
        <v>1109</v>
      </c>
      <c r="I231" s="333">
        <v>1</v>
      </c>
      <c r="J231" s="334">
        <v>85000</v>
      </c>
      <c r="K231" s="334">
        <f t="shared" si="17"/>
        <v>85000</v>
      </c>
      <c r="L231" s="334">
        <f t="shared" si="16"/>
        <v>95200.000000000015</v>
      </c>
      <c r="M231" s="356" t="s">
        <v>71</v>
      </c>
      <c r="N231" s="332" t="s">
        <v>1586</v>
      </c>
    </row>
    <row r="232" spans="1:14" s="288" customFormat="1" ht="27.75" customHeight="1">
      <c r="A232" s="336">
        <v>211</v>
      </c>
      <c r="B232" s="332">
        <v>47</v>
      </c>
      <c r="C232" s="332" t="s">
        <v>252</v>
      </c>
      <c r="D232" s="384" t="s">
        <v>1718</v>
      </c>
      <c r="E232" s="337" t="s">
        <v>1719</v>
      </c>
      <c r="F232" s="337" t="s">
        <v>1720</v>
      </c>
      <c r="G232" s="332" t="s">
        <v>1694</v>
      </c>
      <c r="H232" s="332" t="s">
        <v>1109</v>
      </c>
      <c r="I232" s="333">
        <v>8</v>
      </c>
      <c r="J232" s="334">
        <v>67000</v>
      </c>
      <c r="K232" s="334">
        <f t="shared" si="17"/>
        <v>536000</v>
      </c>
      <c r="L232" s="334">
        <f t="shared" si="16"/>
        <v>600320</v>
      </c>
      <c r="M232" s="356" t="s">
        <v>71</v>
      </c>
      <c r="N232" s="332" t="s">
        <v>1586</v>
      </c>
    </row>
    <row r="233" spans="1:14" s="288" customFormat="1" ht="27.75" customHeight="1">
      <c r="A233" s="336">
        <v>212</v>
      </c>
      <c r="B233" s="332">
        <v>48</v>
      </c>
      <c r="C233" s="332" t="s">
        <v>252</v>
      </c>
      <c r="D233" s="384" t="s">
        <v>625</v>
      </c>
      <c r="E233" s="337" t="s">
        <v>625</v>
      </c>
      <c r="F233" s="337" t="s">
        <v>627</v>
      </c>
      <c r="G233" s="332" t="s">
        <v>1694</v>
      </c>
      <c r="H233" s="332" t="s">
        <v>368</v>
      </c>
      <c r="I233" s="333">
        <v>300</v>
      </c>
      <c r="J233" s="334">
        <v>3500</v>
      </c>
      <c r="K233" s="334">
        <f t="shared" si="17"/>
        <v>1050000</v>
      </c>
      <c r="L233" s="334">
        <f t="shared" si="16"/>
        <v>1176000</v>
      </c>
      <c r="M233" s="356" t="s">
        <v>71</v>
      </c>
      <c r="N233" s="332" t="s">
        <v>1586</v>
      </c>
    </row>
    <row r="234" spans="1:14" s="288" customFormat="1" ht="27.75" customHeight="1">
      <c r="A234" s="336">
        <v>213</v>
      </c>
      <c r="B234" s="332">
        <v>49</v>
      </c>
      <c r="C234" s="332" t="s">
        <v>252</v>
      </c>
      <c r="D234" s="384" t="s">
        <v>1721</v>
      </c>
      <c r="E234" s="337" t="s">
        <v>1722</v>
      </c>
      <c r="F234" s="337" t="s">
        <v>1724</v>
      </c>
      <c r="G234" s="332" t="s">
        <v>1694</v>
      </c>
      <c r="H234" s="332" t="s">
        <v>1723</v>
      </c>
      <c r="I234" s="333">
        <v>80</v>
      </c>
      <c r="J234" s="334">
        <v>5500</v>
      </c>
      <c r="K234" s="334">
        <f t="shared" si="17"/>
        <v>440000</v>
      </c>
      <c r="L234" s="334">
        <f t="shared" si="16"/>
        <v>492800.00000000006</v>
      </c>
      <c r="M234" s="356" t="s">
        <v>71</v>
      </c>
      <c r="N234" s="332" t="s">
        <v>1586</v>
      </c>
    </row>
    <row r="235" spans="1:14" s="288" customFormat="1" ht="27.75" customHeight="1">
      <c r="A235" s="336">
        <v>214</v>
      </c>
      <c r="B235" s="332">
        <v>50</v>
      </c>
      <c r="C235" s="332" t="s">
        <v>252</v>
      </c>
      <c r="D235" s="384" t="s">
        <v>1725</v>
      </c>
      <c r="E235" s="337" t="s">
        <v>1725</v>
      </c>
      <c r="F235" s="337" t="s">
        <v>1725</v>
      </c>
      <c r="G235" s="332" t="s">
        <v>1694</v>
      </c>
      <c r="H235" s="332" t="s">
        <v>1109</v>
      </c>
      <c r="I235" s="333">
        <v>20</v>
      </c>
      <c r="J235" s="334">
        <v>25000</v>
      </c>
      <c r="K235" s="334">
        <v>500000</v>
      </c>
      <c r="L235" s="334">
        <f t="shared" si="16"/>
        <v>560000</v>
      </c>
      <c r="M235" s="356" t="s">
        <v>71</v>
      </c>
      <c r="N235" s="332" t="s">
        <v>1586</v>
      </c>
    </row>
    <row r="236" spans="1:14" s="288" customFormat="1" ht="27.75" customHeight="1">
      <c r="A236" s="336">
        <v>215</v>
      </c>
      <c r="B236" s="332">
        <v>51</v>
      </c>
      <c r="C236" s="332" t="s">
        <v>252</v>
      </c>
      <c r="D236" s="384" t="s">
        <v>1726</v>
      </c>
      <c r="E236" s="337" t="s">
        <v>1727</v>
      </c>
      <c r="F236" s="337" t="s">
        <v>1728</v>
      </c>
      <c r="G236" s="332" t="s">
        <v>1694</v>
      </c>
      <c r="H236" s="332" t="s">
        <v>1109</v>
      </c>
      <c r="I236" s="333">
        <v>10</v>
      </c>
      <c r="J236" s="334">
        <v>50000</v>
      </c>
      <c r="K236" s="334">
        <v>500000</v>
      </c>
      <c r="L236" s="334">
        <f t="shared" si="16"/>
        <v>560000</v>
      </c>
      <c r="M236" s="356" t="s">
        <v>71</v>
      </c>
      <c r="N236" s="332" t="s">
        <v>1586</v>
      </c>
    </row>
    <row r="237" spans="1:14" s="288" customFormat="1" ht="27.75" customHeight="1">
      <c r="A237" s="336">
        <v>216</v>
      </c>
      <c r="B237" s="332">
        <v>52</v>
      </c>
      <c r="C237" s="332" t="s">
        <v>252</v>
      </c>
      <c r="D237" s="384" t="s">
        <v>1729</v>
      </c>
      <c r="E237" s="384" t="s">
        <v>1729</v>
      </c>
      <c r="F237" s="384" t="s">
        <v>1730</v>
      </c>
      <c r="G237" s="332" t="s">
        <v>1694</v>
      </c>
      <c r="H237" s="332" t="s">
        <v>1109</v>
      </c>
      <c r="I237" s="333">
        <v>10</v>
      </c>
      <c r="J237" s="334">
        <v>50000</v>
      </c>
      <c r="K237" s="334">
        <v>500000</v>
      </c>
      <c r="L237" s="334">
        <v>500000</v>
      </c>
      <c r="M237" s="356" t="s">
        <v>71</v>
      </c>
      <c r="N237" s="332" t="s">
        <v>1586</v>
      </c>
    </row>
    <row r="238" spans="1:14" s="288" customFormat="1" ht="27.75" customHeight="1">
      <c r="A238" s="336">
        <v>217</v>
      </c>
      <c r="B238" s="332">
        <v>53</v>
      </c>
      <c r="C238" s="332" t="s">
        <v>252</v>
      </c>
      <c r="D238" s="384" t="s">
        <v>1731</v>
      </c>
      <c r="E238" s="337" t="s">
        <v>1732</v>
      </c>
      <c r="F238" s="337" t="s">
        <v>1733</v>
      </c>
      <c r="G238" s="332" t="s">
        <v>1694</v>
      </c>
      <c r="H238" s="332" t="s">
        <v>1109</v>
      </c>
      <c r="I238" s="333">
        <v>10</v>
      </c>
      <c r="J238" s="334">
        <v>8729</v>
      </c>
      <c r="K238" s="334">
        <v>89729</v>
      </c>
      <c r="L238" s="334">
        <v>89729</v>
      </c>
      <c r="M238" s="356" t="s">
        <v>71</v>
      </c>
      <c r="N238" s="332" t="s">
        <v>1586</v>
      </c>
    </row>
    <row r="239" spans="1:14" s="288" customFormat="1" ht="27.75" customHeight="1">
      <c r="A239" s="336">
        <v>218</v>
      </c>
      <c r="B239" s="332">
        <v>54</v>
      </c>
      <c r="C239" s="332" t="s">
        <v>252</v>
      </c>
      <c r="D239" s="384" t="s">
        <v>1734</v>
      </c>
      <c r="E239" s="337" t="s">
        <v>1735</v>
      </c>
      <c r="F239" s="337" t="s">
        <v>1736</v>
      </c>
      <c r="G239" s="332" t="s">
        <v>1694</v>
      </c>
      <c r="H239" s="332" t="s">
        <v>1706</v>
      </c>
      <c r="I239" s="333">
        <v>60</v>
      </c>
      <c r="J239" s="334">
        <v>3200</v>
      </c>
      <c r="K239" s="334">
        <v>32000</v>
      </c>
      <c r="L239" s="334">
        <v>32000</v>
      </c>
      <c r="M239" s="356" t="s">
        <v>71</v>
      </c>
      <c r="N239" s="332" t="s">
        <v>1586</v>
      </c>
    </row>
    <row r="240" spans="1:14" s="288" customFormat="1" ht="27.75" customHeight="1">
      <c r="A240" s="336">
        <v>219</v>
      </c>
      <c r="B240" s="332">
        <v>55</v>
      </c>
      <c r="C240" s="332" t="s">
        <v>252</v>
      </c>
      <c r="D240" s="384" t="s">
        <v>1737</v>
      </c>
      <c r="E240" s="337" t="s">
        <v>1738</v>
      </c>
      <c r="F240" s="337" t="s">
        <v>1738</v>
      </c>
      <c r="G240" s="332" t="s">
        <v>1694</v>
      </c>
      <c r="H240" s="332" t="s">
        <v>1109</v>
      </c>
      <c r="I240" s="333">
        <v>8</v>
      </c>
      <c r="J240" s="334">
        <v>70000</v>
      </c>
      <c r="K240" s="334">
        <v>560000</v>
      </c>
      <c r="L240" s="334">
        <v>560000</v>
      </c>
      <c r="M240" s="356" t="s">
        <v>71</v>
      </c>
      <c r="N240" s="332" t="s">
        <v>1586</v>
      </c>
    </row>
    <row r="241" spans="1:14" s="288" customFormat="1" ht="27.75" customHeight="1">
      <c r="A241" s="336">
        <v>220</v>
      </c>
      <c r="B241" s="332">
        <v>56</v>
      </c>
      <c r="C241" s="332" t="s">
        <v>252</v>
      </c>
      <c r="D241" s="384" t="s">
        <v>1739</v>
      </c>
      <c r="E241" s="337" t="s">
        <v>1740</v>
      </c>
      <c r="F241" s="337" t="s">
        <v>1740</v>
      </c>
      <c r="G241" s="332" t="s">
        <v>1741</v>
      </c>
      <c r="H241" s="332" t="s">
        <v>1109</v>
      </c>
      <c r="I241" s="333">
        <v>10</v>
      </c>
      <c r="J241" s="334">
        <v>26000</v>
      </c>
      <c r="K241" s="334">
        <v>260000</v>
      </c>
      <c r="L241" s="334">
        <v>260000</v>
      </c>
      <c r="M241" s="356" t="s">
        <v>71</v>
      </c>
      <c r="N241" s="332" t="s">
        <v>1586</v>
      </c>
    </row>
    <row r="242" spans="1:14" s="288" customFormat="1" ht="27.75" customHeight="1">
      <c r="A242" s="336">
        <v>221</v>
      </c>
      <c r="B242" s="332">
        <v>57</v>
      </c>
      <c r="C242" s="332" t="s">
        <v>252</v>
      </c>
      <c r="D242" s="384" t="s">
        <v>1742</v>
      </c>
      <c r="E242" s="337" t="s">
        <v>1743</v>
      </c>
      <c r="F242" s="337" t="s">
        <v>1743</v>
      </c>
      <c r="G242" s="332" t="s">
        <v>1741</v>
      </c>
      <c r="H242" s="332" t="s">
        <v>1109</v>
      </c>
      <c r="I242" s="333">
        <v>10</v>
      </c>
      <c r="J242" s="334">
        <v>2100</v>
      </c>
      <c r="K242" s="334">
        <v>21000</v>
      </c>
      <c r="L242" s="334">
        <v>21000</v>
      </c>
      <c r="M242" s="356" t="s">
        <v>71</v>
      </c>
      <c r="N242" s="332" t="s">
        <v>1586</v>
      </c>
    </row>
    <row r="243" spans="1:14" s="288" customFormat="1" ht="27.75" customHeight="1">
      <c r="A243" s="336">
        <v>222</v>
      </c>
      <c r="B243" s="332">
        <v>57</v>
      </c>
      <c r="C243" s="332" t="s">
        <v>252</v>
      </c>
      <c r="D243" s="337" t="s">
        <v>1662</v>
      </c>
      <c r="E243" s="337" t="s">
        <v>1663</v>
      </c>
      <c r="F243" s="337" t="s">
        <v>1663</v>
      </c>
      <c r="G243" s="332" t="s">
        <v>266</v>
      </c>
      <c r="H243" s="332" t="s">
        <v>1664</v>
      </c>
      <c r="I243" s="333">
        <v>5</v>
      </c>
      <c r="J243" s="334">
        <v>67000</v>
      </c>
      <c r="K243" s="334">
        <f>I243*J243</f>
        <v>335000</v>
      </c>
      <c r="L243" s="334">
        <f t="shared" si="16"/>
        <v>375200.00000000006</v>
      </c>
      <c r="M243" s="356" t="s">
        <v>71</v>
      </c>
      <c r="N243" s="332" t="s">
        <v>1586</v>
      </c>
    </row>
    <row r="244" spans="1:14" ht="27.75" customHeight="1">
      <c r="A244" s="346"/>
      <c r="B244" s="365" t="s">
        <v>467</v>
      </c>
      <c r="C244" s="365"/>
      <c r="D244" s="337"/>
      <c r="E244" s="366"/>
      <c r="F244" s="366"/>
      <c r="G244" s="365"/>
      <c r="H244" s="365"/>
      <c r="I244" s="367"/>
      <c r="J244" s="368"/>
      <c r="K244" s="368">
        <f>SUM(K188:K243)</f>
        <v>19999586.142847721</v>
      </c>
      <c r="L244" s="368">
        <f>SUM(L188:L243)</f>
        <v>22194008.99998945</v>
      </c>
      <c r="M244" s="336"/>
      <c r="N244" s="332" t="s">
        <v>1586</v>
      </c>
    </row>
    <row r="245" spans="1:14" s="288" customFormat="1" ht="27.75" customHeight="1">
      <c r="A245" s="336"/>
      <c r="B245" s="487" t="s">
        <v>856</v>
      </c>
      <c r="C245" s="487"/>
      <c r="D245" s="487"/>
      <c r="E245" s="487"/>
      <c r="F245" s="487"/>
      <c r="G245" s="487"/>
      <c r="H245" s="487"/>
      <c r="I245" s="487"/>
      <c r="J245" s="487"/>
      <c r="K245" s="487"/>
      <c r="L245" s="487"/>
      <c r="M245" s="356"/>
      <c r="N245" s="332" t="s">
        <v>1586</v>
      </c>
    </row>
    <row r="246" spans="1:14" s="288" customFormat="1" ht="27.75" customHeight="1">
      <c r="A246" s="336">
        <v>223</v>
      </c>
      <c r="B246" s="349">
        <v>1</v>
      </c>
      <c r="C246" s="332" t="s">
        <v>252</v>
      </c>
      <c r="D246" s="332" t="s">
        <v>1303</v>
      </c>
      <c r="E246" s="332" t="s">
        <v>1303</v>
      </c>
      <c r="F246" s="332" t="s">
        <v>1304</v>
      </c>
      <c r="G246" s="332" t="s">
        <v>266</v>
      </c>
      <c r="H246" s="336" t="s">
        <v>1109</v>
      </c>
      <c r="I246" s="336">
        <v>1</v>
      </c>
      <c r="J246" s="335">
        <v>3365</v>
      </c>
      <c r="K246" s="335">
        <f>I246*J246</f>
        <v>3365</v>
      </c>
      <c r="L246" s="370">
        <f>K246</f>
        <v>3365</v>
      </c>
      <c r="M246" s="356" t="s">
        <v>303</v>
      </c>
      <c r="N246" s="332" t="s">
        <v>1586</v>
      </c>
    </row>
    <row r="247" spans="1:14" s="288" customFormat="1" ht="27.75" customHeight="1">
      <c r="A247" s="336">
        <v>224</v>
      </c>
      <c r="B247" s="349">
        <v>2</v>
      </c>
      <c r="C247" s="332" t="s">
        <v>252</v>
      </c>
      <c r="D247" s="332" t="s">
        <v>1316</v>
      </c>
      <c r="E247" s="332" t="s">
        <v>1316</v>
      </c>
      <c r="F247" s="332" t="s">
        <v>1317</v>
      </c>
      <c r="G247" s="332" t="s">
        <v>266</v>
      </c>
      <c r="H247" s="336" t="s">
        <v>1109</v>
      </c>
      <c r="I247" s="336">
        <v>1</v>
      </c>
      <c r="J247" s="335">
        <v>5196</v>
      </c>
      <c r="K247" s="335">
        <f t="shared" ref="K247:K253" si="18">I247*J247</f>
        <v>5196</v>
      </c>
      <c r="L247" s="370">
        <f t="shared" ref="L247:L253" si="19">K247</f>
        <v>5196</v>
      </c>
      <c r="M247" s="356" t="s">
        <v>303</v>
      </c>
      <c r="N247" s="332" t="s">
        <v>1586</v>
      </c>
    </row>
    <row r="248" spans="1:14" s="288" customFormat="1" ht="27.75" customHeight="1">
      <c r="A248" s="336">
        <v>225</v>
      </c>
      <c r="B248" s="349">
        <v>3</v>
      </c>
      <c r="C248" s="332" t="s">
        <v>252</v>
      </c>
      <c r="D248" s="332" t="s">
        <v>1318</v>
      </c>
      <c r="E248" s="332" t="s">
        <v>1318</v>
      </c>
      <c r="F248" s="332" t="s">
        <v>1318</v>
      </c>
      <c r="G248" s="332" t="s">
        <v>266</v>
      </c>
      <c r="H248" s="332" t="s">
        <v>1366</v>
      </c>
      <c r="I248" s="336">
        <v>2</v>
      </c>
      <c r="J248" s="335">
        <v>15785</v>
      </c>
      <c r="K248" s="335">
        <f t="shared" si="18"/>
        <v>31570</v>
      </c>
      <c r="L248" s="370">
        <f t="shared" si="19"/>
        <v>31570</v>
      </c>
      <c r="M248" s="356" t="s">
        <v>303</v>
      </c>
      <c r="N248" s="332" t="s">
        <v>1586</v>
      </c>
    </row>
    <row r="249" spans="1:14" s="288" customFormat="1" ht="27.75" customHeight="1">
      <c r="A249" s="336">
        <v>226</v>
      </c>
      <c r="B249" s="349">
        <v>4</v>
      </c>
      <c r="C249" s="332" t="s">
        <v>252</v>
      </c>
      <c r="D249" s="332" t="s">
        <v>1319</v>
      </c>
      <c r="E249" s="332" t="s">
        <v>1319</v>
      </c>
      <c r="F249" s="332" t="s">
        <v>1320</v>
      </c>
      <c r="G249" s="332" t="s">
        <v>266</v>
      </c>
      <c r="H249" s="336" t="s">
        <v>1184</v>
      </c>
      <c r="I249" s="336">
        <v>1</v>
      </c>
      <c r="J249" s="335">
        <v>31011</v>
      </c>
      <c r="K249" s="335">
        <f t="shared" si="18"/>
        <v>31011</v>
      </c>
      <c r="L249" s="370">
        <f t="shared" si="19"/>
        <v>31011</v>
      </c>
      <c r="M249" s="356" t="s">
        <v>303</v>
      </c>
      <c r="N249" s="332" t="s">
        <v>1586</v>
      </c>
    </row>
    <row r="250" spans="1:14" s="288" customFormat="1" ht="27.75" customHeight="1">
      <c r="A250" s="336">
        <v>227</v>
      </c>
      <c r="B250" s="349">
        <v>5</v>
      </c>
      <c r="C250" s="332" t="s">
        <v>252</v>
      </c>
      <c r="D250" s="332" t="s">
        <v>1321</v>
      </c>
      <c r="E250" s="332" t="s">
        <v>1321</v>
      </c>
      <c r="F250" s="332" t="s">
        <v>1322</v>
      </c>
      <c r="G250" s="332" t="s">
        <v>266</v>
      </c>
      <c r="H250" s="336" t="s">
        <v>1198</v>
      </c>
      <c r="I250" s="336">
        <v>3</v>
      </c>
      <c r="J250" s="335">
        <v>1185</v>
      </c>
      <c r="K250" s="335">
        <f t="shared" si="18"/>
        <v>3555</v>
      </c>
      <c r="L250" s="370">
        <f t="shared" si="19"/>
        <v>3555</v>
      </c>
      <c r="M250" s="356" t="s">
        <v>303</v>
      </c>
      <c r="N250" s="332" t="s">
        <v>1586</v>
      </c>
    </row>
    <row r="251" spans="1:14" s="288" customFormat="1" ht="27.75" customHeight="1">
      <c r="A251" s="336">
        <v>228</v>
      </c>
      <c r="B251" s="349">
        <v>6</v>
      </c>
      <c r="C251" s="332" t="s">
        <v>252</v>
      </c>
      <c r="D251" s="332" t="s">
        <v>1329</v>
      </c>
      <c r="E251" s="332" t="s">
        <v>1329</v>
      </c>
      <c r="F251" s="332" t="s">
        <v>1330</v>
      </c>
      <c r="G251" s="332" t="s">
        <v>266</v>
      </c>
      <c r="H251" s="336" t="s">
        <v>1109</v>
      </c>
      <c r="I251" s="336">
        <v>1</v>
      </c>
      <c r="J251" s="335">
        <v>1825</v>
      </c>
      <c r="K251" s="335">
        <f t="shared" si="18"/>
        <v>1825</v>
      </c>
      <c r="L251" s="370">
        <f t="shared" si="19"/>
        <v>1825</v>
      </c>
      <c r="M251" s="356" t="s">
        <v>303</v>
      </c>
      <c r="N251" s="332" t="s">
        <v>1586</v>
      </c>
    </row>
    <row r="252" spans="1:14" s="288" customFormat="1" ht="27.75" customHeight="1">
      <c r="A252" s="336">
        <v>229</v>
      </c>
      <c r="B252" s="349">
        <v>7</v>
      </c>
      <c r="C252" s="332" t="s">
        <v>252</v>
      </c>
      <c r="D252" s="332" t="s">
        <v>1336</v>
      </c>
      <c r="E252" s="332" t="s">
        <v>1336</v>
      </c>
      <c r="F252" s="332" t="s">
        <v>1337</v>
      </c>
      <c r="G252" s="332" t="s">
        <v>266</v>
      </c>
      <c r="H252" s="336" t="s">
        <v>1109</v>
      </c>
      <c r="I252" s="336">
        <v>1</v>
      </c>
      <c r="J252" s="335">
        <v>28452</v>
      </c>
      <c r="K252" s="335">
        <f t="shared" si="18"/>
        <v>28452</v>
      </c>
      <c r="L252" s="370">
        <f t="shared" si="19"/>
        <v>28452</v>
      </c>
      <c r="M252" s="356" t="s">
        <v>303</v>
      </c>
      <c r="N252" s="332" t="s">
        <v>1586</v>
      </c>
    </row>
    <row r="253" spans="1:14" s="288" customFormat="1" ht="27.75" customHeight="1">
      <c r="A253" s="336">
        <v>230</v>
      </c>
      <c r="B253" s="349">
        <v>8</v>
      </c>
      <c r="C253" s="332" t="s">
        <v>252</v>
      </c>
      <c r="D253" s="332" t="s">
        <v>1340</v>
      </c>
      <c r="E253" s="332" t="s">
        <v>1340</v>
      </c>
      <c r="F253" s="332" t="s">
        <v>1341</v>
      </c>
      <c r="G253" s="332" t="s">
        <v>266</v>
      </c>
      <c r="H253" s="336" t="s">
        <v>1184</v>
      </c>
      <c r="I253" s="336">
        <v>1</v>
      </c>
      <c r="J253" s="335">
        <v>8167</v>
      </c>
      <c r="K253" s="335">
        <f t="shared" si="18"/>
        <v>8167</v>
      </c>
      <c r="L253" s="370">
        <f t="shared" si="19"/>
        <v>8167</v>
      </c>
      <c r="M253" s="356" t="s">
        <v>303</v>
      </c>
      <c r="N253" s="332" t="s">
        <v>1586</v>
      </c>
    </row>
    <row r="254" spans="1:14" s="288" customFormat="1" ht="27.75" customHeight="1">
      <c r="A254" s="336">
        <v>231</v>
      </c>
      <c r="B254" s="349">
        <v>9</v>
      </c>
      <c r="C254" s="332" t="s">
        <v>252</v>
      </c>
      <c r="D254" s="332" t="s">
        <v>1182</v>
      </c>
      <c r="E254" s="332" t="s">
        <v>1182</v>
      </c>
      <c r="F254" s="332" t="s">
        <v>1183</v>
      </c>
      <c r="G254" s="332" t="s">
        <v>266</v>
      </c>
      <c r="H254" s="332" t="s">
        <v>1184</v>
      </c>
      <c r="I254" s="332">
        <v>1</v>
      </c>
      <c r="J254" s="332">
        <v>39296</v>
      </c>
      <c r="K254" s="332">
        <v>39296</v>
      </c>
      <c r="L254" s="332">
        <f>K254</f>
        <v>39296</v>
      </c>
      <c r="M254" s="356" t="s">
        <v>303</v>
      </c>
      <c r="N254" s="332" t="s">
        <v>1586</v>
      </c>
    </row>
    <row r="255" spans="1:14" s="288" customFormat="1" ht="27.75" customHeight="1">
      <c r="A255" s="336">
        <v>232</v>
      </c>
      <c r="B255" s="349">
        <v>10</v>
      </c>
      <c r="C255" s="332" t="s">
        <v>252</v>
      </c>
      <c r="D255" s="332" t="s">
        <v>1185</v>
      </c>
      <c r="E255" s="332" t="s">
        <v>1185</v>
      </c>
      <c r="F255" s="332" t="s">
        <v>1186</v>
      </c>
      <c r="G255" s="332" t="s">
        <v>266</v>
      </c>
      <c r="H255" s="332" t="s">
        <v>1184</v>
      </c>
      <c r="I255" s="332">
        <v>1</v>
      </c>
      <c r="J255" s="332">
        <v>1755</v>
      </c>
      <c r="K255" s="332">
        <v>1755</v>
      </c>
      <c r="L255" s="332">
        <f t="shared" ref="L255:L271" si="20">K255</f>
        <v>1755</v>
      </c>
      <c r="M255" s="356" t="s">
        <v>303</v>
      </c>
      <c r="N255" s="332" t="s">
        <v>1586</v>
      </c>
    </row>
    <row r="256" spans="1:14" s="288" customFormat="1" ht="27.75" customHeight="1">
      <c r="A256" s="336">
        <v>233</v>
      </c>
      <c r="B256" s="349">
        <v>11</v>
      </c>
      <c r="C256" s="332" t="s">
        <v>252</v>
      </c>
      <c r="D256" s="332" t="s">
        <v>1187</v>
      </c>
      <c r="E256" s="332" t="s">
        <v>1187</v>
      </c>
      <c r="F256" s="332" t="s">
        <v>1188</v>
      </c>
      <c r="G256" s="332" t="s">
        <v>266</v>
      </c>
      <c r="H256" s="332" t="s">
        <v>1184</v>
      </c>
      <c r="I256" s="332">
        <v>2</v>
      </c>
      <c r="J256" s="332">
        <v>19690</v>
      </c>
      <c r="K256" s="332">
        <v>39380</v>
      </c>
      <c r="L256" s="332">
        <f t="shared" si="20"/>
        <v>39380</v>
      </c>
      <c r="M256" s="356" t="s">
        <v>303</v>
      </c>
      <c r="N256" s="332" t="s">
        <v>1586</v>
      </c>
    </row>
    <row r="257" spans="1:14" s="288" customFormat="1" ht="27.75" customHeight="1">
      <c r="A257" s="336">
        <v>234</v>
      </c>
      <c r="B257" s="349">
        <v>12</v>
      </c>
      <c r="C257" s="332" t="s">
        <v>252</v>
      </c>
      <c r="D257" s="332" t="s">
        <v>1189</v>
      </c>
      <c r="E257" s="332" t="s">
        <v>1189</v>
      </c>
      <c r="F257" s="332" t="s">
        <v>1190</v>
      </c>
      <c r="G257" s="332" t="s">
        <v>266</v>
      </c>
      <c r="H257" s="332" t="s">
        <v>1184</v>
      </c>
      <c r="I257" s="332">
        <v>1</v>
      </c>
      <c r="J257" s="332">
        <v>3373</v>
      </c>
      <c r="K257" s="332">
        <v>3373</v>
      </c>
      <c r="L257" s="332">
        <f t="shared" si="20"/>
        <v>3373</v>
      </c>
      <c r="M257" s="356" t="s">
        <v>303</v>
      </c>
      <c r="N257" s="332" t="s">
        <v>1586</v>
      </c>
    </row>
    <row r="258" spans="1:14" s="288" customFormat="1" ht="27.75" customHeight="1">
      <c r="A258" s="336">
        <v>234</v>
      </c>
      <c r="B258" s="349">
        <v>13</v>
      </c>
      <c r="C258" s="332" t="s">
        <v>252</v>
      </c>
      <c r="D258" s="332" t="s">
        <v>1191</v>
      </c>
      <c r="E258" s="332" t="s">
        <v>1191</v>
      </c>
      <c r="F258" s="332" t="s">
        <v>1192</v>
      </c>
      <c r="G258" s="332" t="s">
        <v>266</v>
      </c>
      <c r="H258" s="332" t="s">
        <v>1184</v>
      </c>
      <c r="I258" s="332">
        <v>1</v>
      </c>
      <c r="J258" s="332">
        <v>2111</v>
      </c>
      <c r="K258" s="332">
        <v>2111</v>
      </c>
      <c r="L258" s="332">
        <f t="shared" si="20"/>
        <v>2111</v>
      </c>
      <c r="M258" s="356" t="s">
        <v>303</v>
      </c>
      <c r="N258" s="332" t="s">
        <v>1586</v>
      </c>
    </row>
    <row r="259" spans="1:14" s="288" customFormat="1" ht="27.75" customHeight="1">
      <c r="A259" s="336">
        <v>235</v>
      </c>
      <c r="B259" s="349">
        <v>14</v>
      </c>
      <c r="C259" s="332" t="s">
        <v>252</v>
      </c>
      <c r="D259" s="332" t="s">
        <v>1193</v>
      </c>
      <c r="E259" s="332" t="s">
        <v>1193</v>
      </c>
      <c r="F259" s="332" t="s">
        <v>1192</v>
      </c>
      <c r="G259" s="332" t="s">
        <v>266</v>
      </c>
      <c r="H259" s="332" t="s">
        <v>1184</v>
      </c>
      <c r="I259" s="332">
        <v>1</v>
      </c>
      <c r="J259" s="332">
        <v>2111</v>
      </c>
      <c r="K259" s="332">
        <v>2111</v>
      </c>
      <c r="L259" s="332">
        <f t="shared" si="20"/>
        <v>2111</v>
      </c>
      <c r="M259" s="356" t="s">
        <v>303</v>
      </c>
      <c r="N259" s="332" t="s">
        <v>1586</v>
      </c>
    </row>
    <row r="260" spans="1:14" s="288" customFormat="1" ht="27.75" customHeight="1">
      <c r="A260" s="336">
        <v>236</v>
      </c>
      <c r="B260" s="349">
        <v>15</v>
      </c>
      <c r="C260" s="332" t="s">
        <v>252</v>
      </c>
      <c r="D260" s="332" t="s">
        <v>1194</v>
      </c>
      <c r="E260" s="332" t="s">
        <v>1194</v>
      </c>
      <c r="F260" s="332" t="s">
        <v>1195</v>
      </c>
      <c r="G260" s="332" t="s">
        <v>266</v>
      </c>
      <c r="H260" s="332" t="s">
        <v>1184</v>
      </c>
      <c r="I260" s="332">
        <v>1</v>
      </c>
      <c r="J260" s="332">
        <v>735</v>
      </c>
      <c r="K260" s="332">
        <v>735</v>
      </c>
      <c r="L260" s="332">
        <f t="shared" si="20"/>
        <v>735</v>
      </c>
      <c r="M260" s="356" t="s">
        <v>303</v>
      </c>
      <c r="N260" s="332" t="s">
        <v>1586</v>
      </c>
    </row>
    <row r="261" spans="1:14" s="288" customFormat="1" ht="27.75" customHeight="1">
      <c r="A261" s="336">
        <v>237</v>
      </c>
      <c r="B261" s="349">
        <v>16</v>
      </c>
      <c r="C261" s="332" t="s">
        <v>252</v>
      </c>
      <c r="D261" s="332" t="s">
        <v>1196</v>
      </c>
      <c r="E261" s="332" t="s">
        <v>1196</v>
      </c>
      <c r="F261" s="332" t="s">
        <v>1197</v>
      </c>
      <c r="G261" s="332" t="s">
        <v>266</v>
      </c>
      <c r="H261" s="332" t="s">
        <v>1198</v>
      </c>
      <c r="I261" s="332">
        <v>3</v>
      </c>
      <c r="J261" s="332">
        <v>1540</v>
      </c>
      <c r="K261" s="332">
        <v>4620</v>
      </c>
      <c r="L261" s="332">
        <f t="shared" si="20"/>
        <v>4620</v>
      </c>
      <c r="M261" s="356" t="s">
        <v>303</v>
      </c>
      <c r="N261" s="332" t="s">
        <v>1586</v>
      </c>
    </row>
    <row r="262" spans="1:14" s="288" customFormat="1" ht="27.75" customHeight="1">
      <c r="A262" s="336">
        <v>238</v>
      </c>
      <c r="B262" s="349">
        <v>17</v>
      </c>
      <c r="C262" s="332" t="s">
        <v>252</v>
      </c>
      <c r="D262" s="332" t="s">
        <v>1199</v>
      </c>
      <c r="E262" s="332" t="s">
        <v>1199</v>
      </c>
      <c r="F262" s="332" t="s">
        <v>1200</v>
      </c>
      <c r="G262" s="332" t="s">
        <v>266</v>
      </c>
      <c r="H262" s="332" t="s">
        <v>1184</v>
      </c>
      <c r="I262" s="332">
        <v>1</v>
      </c>
      <c r="J262" s="332">
        <v>7070</v>
      </c>
      <c r="K262" s="332">
        <v>7070</v>
      </c>
      <c r="L262" s="332">
        <f t="shared" si="20"/>
        <v>7070</v>
      </c>
      <c r="M262" s="356" t="s">
        <v>303</v>
      </c>
      <c r="N262" s="332" t="s">
        <v>1586</v>
      </c>
    </row>
    <row r="263" spans="1:14" s="288" customFormat="1" ht="27.75" customHeight="1">
      <c r="A263" s="336">
        <v>239</v>
      </c>
      <c r="B263" s="349">
        <v>18</v>
      </c>
      <c r="C263" s="332" t="s">
        <v>252</v>
      </c>
      <c r="D263" s="332" t="s">
        <v>1201</v>
      </c>
      <c r="E263" s="332" t="s">
        <v>1201</v>
      </c>
      <c r="F263" s="332" t="s">
        <v>1202</v>
      </c>
      <c r="G263" s="332" t="s">
        <v>266</v>
      </c>
      <c r="H263" s="332" t="s">
        <v>1184</v>
      </c>
      <c r="I263" s="332">
        <v>1</v>
      </c>
      <c r="J263" s="332">
        <v>2985</v>
      </c>
      <c r="K263" s="332">
        <v>2985</v>
      </c>
      <c r="L263" s="332">
        <f t="shared" si="20"/>
        <v>2985</v>
      </c>
      <c r="M263" s="356" t="s">
        <v>303</v>
      </c>
      <c r="N263" s="332" t="s">
        <v>1586</v>
      </c>
    </row>
    <row r="264" spans="1:14" s="288" customFormat="1" ht="27.75" customHeight="1">
      <c r="A264" s="336">
        <v>240</v>
      </c>
      <c r="B264" s="349">
        <v>19</v>
      </c>
      <c r="C264" s="332" t="s">
        <v>252</v>
      </c>
      <c r="D264" s="332" t="s">
        <v>1203</v>
      </c>
      <c r="E264" s="332" t="s">
        <v>1203</v>
      </c>
      <c r="F264" s="332" t="s">
        <v>1204</v>
      </c>
      <c r="G264" s="332" t="s">
        <v>266</v>
      </c>
      <c r="H264" s="332" t="s">
        <v>1184</v>
      </c>
      <c r="I264" s="332">
        <v>1</v>
      </c>
      <c r="J264" s="332">
        <v>2760</v>
      </c>
      <c r="K264" s="332">
        <v>2760</v>
      </c>
      <c r="L264" s="332">
        <f t="shared" si="20"/>
        <v>2760</v>
      </c>
      <c r="M264" s="356" t="s">
        <v>303</v>
      </c>
      <c r="N264" s="332" t="s">
        <v>1586</v>
      </c>
    </row>
    <row r="265" spans="1:14" s="288" customFormat="1" ht="27.75" customHeight="1">
      <c r="A265" s="336">
        <v>241</v>
      </c>
      <c r="B265" s="349">
        <v>20</v>
      </c>
      <c r="C265" s="332" t="s">
        <v>252</v>
      </c>
      <c r="D265" s="332" t="s">
        <v>1574</v>
      </c>
      <c r="E265" s="332" t="s">
        <v>1574</v>
      </c>
      <c r="F265" s="332" t="s">
        <v>1205</v>
      </c>
      <c r="G265" s="332" t="s">
        <v>266</v>
      </c>
      <c r="H265" s="332" t="s">
        <v>1109</v>
      </c>
      <c r="I265" s="332">
        <v>10</v>
      </c>
      <c r="J265" s="332">
        <v>22790</v>
      </c>
      <c r="K265" s="332">
        <v>227900</v>
      </c>
      <c r="L265" s="332">
        <f t="shared" si="20"/>
        <v>227900</v>
      </c>
      <c r="M265" s="356" t="s">
        <v>303</v>
      </c>
      <c r="N265" s="332" t="s">
        <v>1586</v>
      </c>
    </row>
    <row r="266" spans="1:14" s="288" customFormat="1" ht="27.75" customHeight="1">
      <c r="A266" s="336">
        <v>242</v>
      </c>
      <c r="B266" s="349">
        <v>21</v>
      </c>
      <c r="C266" s="332" t="s">
        <v>252</v>
      </c>
      <c r="D266" s="332" t="s">
        <v>1206</v>
      </c>
      <c r="E266" s="332" t="s">
        <v>1206</v>
      </c>
      <c r="F266" s="332" t="s">
        <v>1575</v>
      </c>
      <c r="G266" s="332" t="s">
        <v>266</v>
      </c>
      <c r="H266" s="332" t="s">
        <v>1184</v>
      </c>
      <c r="I266" s="332">
        <v>1</v>
      </c>
      <c r="J266" s="332">
        <v>15825</v>
      </c>
      <c r="K266" s="332">
        <v>15825</v>
      </c>
      <c r="L266" s="332">
        <f t="shared" si="20"/>
        <v>15825</v>
      </c>
      <c r="M266" s="356" t="s">
        <v>303</v>
      </c>
      <c r="N266" s="332" t="s">
        <v>1586</v>
      </c>
    </row>
    <row r="267" spans="1:14" s="288" customFormat="1" ht="27.75" customHeight="1">
      <c r="A267" s="336">
        <v>243</v>
      </c>
      <c r="B267" s="349">
        <v>22</v>
      </c>
      <c r="C267" s="332" t="s">
        <v>252</v>
      </c>
      <c r="D267" s="332" t="s">
        <v>1576</v>
      </c>
      <c r="E267" s="332" t="s">
        <v>1576</v>
      </c>
      <c r="F267" s="332" t="s">
        <v>1577</v>
      </c>
      <c r="G267" s="332" t="s">
        <v>266</v>
      </c>
      <c r="H267" s="332" t="s">
        <v>1109</v>
      </c>
      <c r="I267" s="332">
        <v>2</v>
      </c>
      <c r="J267" s="332">
        <v>5900</v>
      </c>
      <c r="K267" s="332">
        <v>11800</v>
      </c>
      <c r="L267" s="332">
        <f t="shared" si="20"/>
        <v>11800</v>
      </c>
      <c r="M267" s="356" t="s">
        <v>303</v>
      </c>
      <c r="N267" s="332" t="s">
        <v>1586</v>
      </c>
    </row>
    <row r="268" spans="1:14" s="288" customFormat="1" ht="27.75" customHeight="1">
      <c r="A268" s="336">
        <v>244</v>
      </c>
      <c r="B268" s="349">
        <v>23</v>
      </c>
      <c r="C268" s="332" t="s">
        <v>252</v>
      </c>
      <c r="D268" s="332" t="s">
        <v>874</v>
      </c>
      <c r="E268" s="332" t="s">
        <v>874</v>
      </c>
      <c r="F268" s="332" t="s">
        <v>1578</v>
      </c>
      <c r="G268" s="332" t="s">
        <v>266</v>
      </c>
      <c r="H268" s="332" t="s">
        <v>1109</v>
      </c>
      <c r="I268" s="332">
        <v>200</v>
      </c>
      <c r="J268" s="332">
        <v>50</v>
      </c>
      <c r="K268" s="332">
        <v>10000</v>
      </c>
      <c r="L268" s="332">
        <f t="shared" si="20"/>
        <v>10000</v>
      </c>
      <c r="M268" s="356" t="s">
        <v>303</v>
      </c>
      <c r="N268" s="332" t="s">
        <v>1586</v>
      </c>
    </row>
    <row r="269" spans="1:14" s="288" customFormat="1" ht="27.75" customHeight="1">
      <c r="A269" s="336">
        <v>245</v>
      </c>
      <c r="B269" s="349">
        <v>24</v>
      </c>
      <c r="C269" s="332" t="s">
        <v>252</v>
      </c>
      <c r="D269" s="332" t="s">
        <v>1579</v>
      </c>
      <c r="E269" s="332" t="s">
        <v>1579</v>
      </c>
      <c r="F269" s="332" t="s">
        <v>1580</v>
      </c>
      <c r="G269" s="332" t="s">
        <v>266</v>
      </c>
      <c r="H269" s="332" t="s">
        <v>1109</v>
      </c>
      <c r="I269" s="332">
        <v>10</v>
      </c>
      <c r="J269" s="332">
        <v>3500</v>
      </c>
      <c r="K269" s="332">
        <v>35000</v>
      </c>
      <c r="L269" s="332">
        <f t="shared" si="20"/>
        <v>35000</v>
      </c>
      <c r="M269" s="356" t="s">
        <v>303</v>
      </c>
      <c r="N269" s="332" t="s">
        <v>1586</v>
      </c>
    </row>
    <row r="270" spans="1:14" s="288" customFormat="1" ht="27.75" customHeight="1">
      <c r="A270" s="336">
        <v>246</v>
      </c>
      <c r="B270" s="349">
        <v>25</v>
      </c>
      <c r="C270" s="332" t="s">
        <v>252</v>
      </c>
      <c r="D270" s="332" t="s">
        <v>1171</v>
      </c>
      <c r="E270" s="332" t="s">
        <v>1171</v>
      </c>
      <c r="F270" s="332" t="s">
        <v>1581</v>
      </c>
      <c r="G270" s="332" t="s">
        <v>266</v>
      </c>
      <c r="H270" s="332" t="s">
        <v>1109</v>
      </c>
      <c r="I270" s="332">
        <v>5</v>
      </c>
      <c r="J270" s="332">
        <v>1200</v>
      </c>
      <c r="K270" s="332">
        <v>6000</v>
      </c>
      <c r="L270" s="332">
        <f t="shared" si="20"/>
        <v>6000</v>
      </c>
      <c r="M270" s="356" t="s">
        <v>303</v>
      </c>
      <c r="N270" s="332" t="s">
        <v>1586</v>
      </c>
    </row>
    <row r="271" spans="1:14" s="288" customFormat="1" ht="27.75" customHeight="1">
      <c r="A271" s="336"/>
      <c r="B271" s="349" t="s">
        <v>467</v>
      </c>
      <c r="C271" s="349"/>
      <c r="D271" s="332" t="s">
        <v>1582</v>
      </c>
      <c r="E271" s="332" t="s">
        <v>1582</v>
      </c>
      <c r="F271" s="332" t="s">
        <v>1583</v>
      </c>
      <c r="G271" s="332" t="s">
        <v>266</v>
      </c>
      <c r="H271" s="332" t="s">
        <v>1109</v>
      </c>
      <c r="I271" s="332">
        <v>5</v>
      </c>
      <c r="J271" s="332">
        <v>55750</v>
      </c>
      <c r="K271" s="332">
        <v>278750</v>
      </c>
      <c r="L271" s="332">
        <f t="shared" si="20"/>
        <v>278750</v>
      </c>
      <c r="M271" s="356" t="s">
        <v>303</v>
      </c>
      <c r="N271" s="332" t="s">
        <v>1586</v>
      </c>
    </row>
    <row r="272" spans="1:14" s="288" customFormat="1" ht="27.75" customHeight="1">
      <c r="A272" s="371" t="s">
        <v>1543</v>
      </c>
      <c r="B272" s="371"/>
      <c r="C272" s="371"/>
      <c r="D272" s="371"/>
      <c r="E272" s="349"/>
      <c r="F272" s="349"/>
      <c r="G272" s="356"/>
      <c r="H272" s="356"/>
      <c r="I272" s="349"/>
      <c r="J272" s="349"/>
      <c r="K272" s="349"/>
      <c r="L272" s="351">
        <f>SUM(L246:L271)</f>
        <v>804612</v>
      </c>
      <c r="M272" s="356"/>
      <c r="N272" s="356"/>
    </row>
    <row r="273" spans="1:14" s="288" customFormat="1" ht="27.75" customHeight="1">
      <c r="A273" s="336">
        <v>247</v>
      </c>
      <c r="B273" s="332">
        <v>1</v>
      </c>
      <c r="C273" s="332" t="s">
        <v>252</v>
      </c>
      <c r="D273" s="337" t="s">
        <v>1144</v>
      </c>
      <c r="E273" s="337" t="s">
        <v>1144</v>
      </c>
      <c r="F273" s="337" t="s">
        <v>1145</v>
      </c>
      <c r="G273" s="332" t="s">
        <v>1573</v>
      </c>
      <c r="H273" s="332" t="s">
        <v>442</v>
      </c>
      <c r="I273" s="334">
        <v>540</v>
      </c>
      <c r="J273" s="334">
        <v>280</v>
      </c>
      <c r="K273" s="334">
        <f t="shared" ref="K273:K336" si="21">I273*J273</f>
        <v>151200</v>
      </c>
      <c r="L273" s="334">
        <f t="shared" ref="L273:L360" si="22">K273*1.12</f>
        <v>169344.00000000003</v>
      </c>
      <c r="M273" s="356" t="s">
        <v>303</v>
      </c>
      <c r="N273" s="332" t="s">
        <v>1586</v>
      </c>
    </row>
    <row r="274" spans="1:14" s="288" customFormat="1" ht="27.75" customHeight="1">
      <c r="A274" s="336">
        <v>248</v>
      </c>
      <c r="B274" s="332">
        <v>2</v>
      </c>
      <c r="C274" s="332" t="s">
        <v>252</v>
      </c>
      <c r="D274" s="337" t="s">
        <v>1146</v>
      </c>
      <c r="E274" s="337" t="s">
        <v>1146</v>
      </c>
      <c r="F274" s="337" t="s">
        <v>1147</v>
      </c>
      <c r="G274" s="332" t="s">
        <v>1573</v>
      </c>
      <c r="H274" s="332" t="s">
        <v>368</v>
      </c>
      <c r="I274" s="333">
        <v>1600</v>
      </c>
      <c r="J274" s="334">
        <v>180</v>
      </c>
      <c r="K274" s="334">
        <f t="shared" si="21"/>
        <v>288000</v>
      </c>
      <c r="L274" s="334">
        <f t="shared" si="22"/>
        <v>322560.00000000006</v>
      </c>
      <c r="M274" s="356" t="s">
        <v>303</v>
      </c>
      <c r="N274" s="332" t="s">
        <v>1586</v>
      </c>
    </row>
    <row r="275" spans="1:14" s="288" customFormat="1" ht="27.75" customHeight="1">
      <c r="A275" s="336">
        <v>249</v>
      </c>
      <c r="B275" s="332">
        <v>3</v>
      </c>
      <c r="C275" s="332" t="s">
        <v>252</v>
      </c>
      <c r="D275" s="337" t="s">
        <v>1148</v>
      </c>
      <c r="E275" s="337" t="s">
        <v>1148</v>
      </c>
      <c r="F275" s="337" t="s">
        <v>1149</v>
      </c>
      <c r="G275" s="332" t="s">
        <v>1573</v>
      </c>
      <c r="H275" s="332" t="s">
        <v>442</v>
      </c>
      <c r="I275" s="333">
        <v>2360</v>
      </c>
      <c r="J275" s="334">
        <v>170</v>
      </c>
      <c r="K275" s="334">
        <f t="shared" si="21"/>
        <v>401200</v>
      </c>
      <c r="L275" s="334">
        <f t="shared" si="22"/>
        <v>449344.00000000006</v>
      </c>
      <c r="M275" s="356" t="s">
        <v>303</v>
      </c>
      <c r="N275" s="332" t="s">
        <v>1586</v>
      </c>
    </row>
    <row r="276" spans="1:14" s="288" customFormat="1" ht="27.75" customHeight="1">
      <c r="A276" s="336">
        <v>250</v>
      </c>
      <c r="B276" s="332">
        <v>4</v>
      </c>
      <c r="C276" s="332" t="s">
        <v>252</v>
      </c>
      <c r="D276" s="337" t="s">
        <v>1150</v>
      </c>
      <c r="E276" s="337" t="s">
        <v>1150</v>
      </c>
      <c r="F276" s="337" t="s">
        <v>1151</v>
      </c>
      <c r="G276" s="332" t="s">
        <v>1573</v>
      </c>
      <c r="H276" s="332" t="s">
        <v>442</v>
      </c>
      <c r="I276" s="333">
        <v>7000</v>
      </c>
      <c r="J276" s="334">
        <v>40</v>
      </c>
      <c r="K276" s="334">
        <f t="shared" si="21"/>
        <v>280000</v>
      </c>
      <c r="L276" s="334">
        <f t="shared" si="22"/>
        <v>313600.00000000006</v>
      </c>
      <c r="M276" s="356" t="s">
        <v>303</v>
      </c>
      <c r="N276" s="332" t="s">
        <v>1586</v>
      </c>
    </row>
    <row r="277" spans="1:14" s="288" customFormat="1" ht="27.75" customHeight="1">
      <c r="A277" s="336">
        <v>251</v>
      </c>
      <c r="B277" s="332">
        <v>5</v>
      </c>
      <c r="C277" s="332" t="s">
        <v>252</v>
      </c>
      <c r="D277" s="337" t="s">
        <v>1152</v>
      </c>
      <c r="E277" s="337" t="s">
        <v>1152</v>
      </c>
      <c r="F277" s="337" t="s">
        <v>1153</v>
      </c>
      <c r="G277" s="332" t="s">
        <v>1573</v>
      </c>
      <c r="H277" s="332" t="s">
        <v>442</v>
      </c>
      <c r="I277" s="333">
        <v>13200</v>
      </c>
      <c r="J277" s="334">
        <v>13</v>
      </c>
      <c r="K277" s="334">
        <f t="shared" si="21"/>
        <v>171600</v>
      </c>
      <c r="L277" s="334">
        <f t="shared" si="22"/>
        <v>192192.00000000003</v>
      </c>
      <c r="M277" s="356" t="s">
        <v>303</v>
      </c>
      <c r="N277" s="332" t="s">
        <v>1586</v>
      </c>
    </row>
    <row r="278" spans="1:14" s="288" customFormat="1" ht="27.75" customHeight="1">
      <c r="A278" s="336">
        <v>252</v>
      </c>
      <c r="B278" s="332">
        <v>6</v>
      </c>
      <c r="C278" s="332" t="s">
        <v>252</v>
      </c>
      <c r="D278" s="337" t="s">
        <v>1154</v>
      </c>
      <c r="E278" s="337" t="s">
        <v>1154</v>
      </c>
      <c r="F278" s="337" t="s">
        <v>1155</v>
      </c>
      <c r="G278" s="332" t="s">
        <v>1573</v>
      </c>
      <c r="H278" s="332" t="s">
        <v>442</v>
      </c>
      <c r="I278" s="333">
        <v>12240</v>
      </c>
      <c r="J278" s="334">
        <v>14</v>
      </c>
      <c r="K278" s="334">
        <f t="shared" si="21"/>
        <v>171360</v>
      </c>
      <c r="L278" s="334">
        <f t="shared" si="22"/>
        <v>191923.20000000001</v>
      </c>
      <c r="M278" s="356" t="s">
        <v>303</v>
      </c>
      <c r="N278" s="332" t="s">
        <v>1586</v>
      </c>
    </row>
    <row r="279" spans="1:14" s="288" customFormat="1" ht="27.75" customHeight="1">
      <c r="A279" s="336">
        <v>253</v>
      </c>
      <c r="B279" s="332">
        <v>7</v>
      </c>
      <c r="C279" s="332" t="s">
        <v>252</v>
      </c>
      <c r="D279" s="337" t="s">
        <v>1156</v>
      </c>
      <c r="E279" s="337" t="s">
        <v>1156</v>
      </c>
      <c r="F279" s="337" t="s">
        <v>1157</v>
      </c>
      <c r="G279" s="332" t="s">
        <v>1573</v>
      </c>
      <c r="H279" s="332" t="s">
        <v>442</v>
      </c>
      <c r="I279" s="333">
        <v>6650</v>
      </c>
      <c r="J279" s="334">
        <v>20</v>
      </c>
      <c r="K279" s="334">
        <f t="shared" si="21"/>
        <v>133000</v>
      </c>
      <c r="L279" s="334">
        <f t="shared" si="22"/>
        <v>148960</v>
      </c>
      <c r="M279" s="356" t="s">
        <v>303</v>
      </c>
      <c r="N279" s="332" t="s">
        <v>1586</v>
      </c>
    </row>
    <row r="280" spans="1:14" s="288" customFormat="1" ht="27.75" customHeight="1">
      <c r="A280" s="336">
        <v>254</v>
      </c>
      <c r="B280" s="332">
        <v>8</v>
      </c>
      <c r="C280" s="332" t="s">
        <v>252</v>
      </c>
      <c r="D280" s="337" t="s">
        <v>1158</v>
      </c>
      <c r="E280" s="337" t="s">
        <v>1158</v>
      </c>
      <c r="F280" s="337" t="s">
        <v>1159</v>
      </c>
      <c r="G280" s="332" t="s">
        <v>1573</v>
      </c>
      <c r="H280" s="332" t="s">
        <v>442</v>
      </c>
      <c r="I280" s="333">
        <v>6650</v>
      </c>
      <c r="J280" s="334">
        <v>38</v>
      </c>
      <c r="K280" s="334">
        <f t="shared" si="21"/>
        <v>252700</v>
      </c>
      <c r="L280" s="334">
        <f t="shared" si="22"/>
        <v>283024</v>
      </c>
      <c r="M280" s="356" t="s">
        <v>303</v>
      </c>
      <c r="N280" s="332" t="s">
        <v>1586</v>
      </c>
    </row>
    <row r="281" spans="1:14" s="288" customFormat="1" ht="27.75" customHeight="1">
      <c r="A281" s="336">
        <v>255</v>
      </c>
      <c r="B281" s="332">
        <v>9</v>
      </c>
      <c r="C281" s="332" t="s">
        <v>252</v>
      </c>
      <c r="D281" s="337" t="s">
        <v>1160</v>
      </c>
      <c r="E281" s="337" t="s">
        <v>1160</v>
      </c>
      <c r="F281" s="337" t="s">
        <v>1161</v>
      </c>
      <c r="G281" s="332" t="s">
        <v>1573</v>
      </c>
      <c r="H281" s="332" t="s">
        <v>442</v>
      </c>
      <c r="I281" s="333">
        <v>50</v>
      </c>
      <c r="J281" s="334">
        <v>100</v>
      </c>
      <c r="K281" s="334">
        <f t="shared" si="21"/>
        <v>5000</v>
      </c>
      <c r="L281" s="334">
        <f t="shared" si="22"/>
        <v>5600.0000000000009</v>
      </c>
      <c r="M281" s="356" t="s">
        <v>303</v>
      </c>
      <c r="N281" s="332" t="s">
        <v>1586</v>
      </c>
    </row>
    <row r="282" spans="1:14" s="288" customFormat="1" ht="27.75" customHeight="1">
      <c r="A282" s="336">
        <v>256</v>
      </c>
      <c r="B282" s="332">
        <v>10</v>
      </c>
      <c r="C282" s="332" t="s">
        <v>252</v>
      </c>
      <c r="D282" s="337" t="s">
        <v>1162</v>
      </c>
      <c r="E282" s="337" t="s">
        <v>1162</v>
      </c>
      <c r="F282" s="337" t="s">
        <v>1163</v>
      </c>
      <c r="G282" s="332" t="s">
        <v>1573</v>
      </c>
      <c r="H282" s="332" t="s">
        <v>442</v>
      </c>
      <c r="I282" s="333">
        <v>24</v>
      </c>
      <c r="J282" s="334">
        <v>1350</v>
      </c>
      <c r="K282" s="334">
        <f t="shared" si="21"/>
        <v>32400</v>
      </c>
      <c r="L282" s="334">
        <f t="shared" si="22"/>
        <v>36288</v>
      </c>
      <c r="M282" s="356" t="s">
        <v>303</v>
      </c>
      <c r="N282" s="332" t="s">
        <v>1586</v>
      </c>
    </row>
    <row r="283" spans="1:14" s="288" customFormat="1" ht="27.75" customHeight="1">
      <c r="A283" s="336">
        <v>257</v>
      </c>
      <c r="B283" s="332">
        <v>11</v>
      </c>
      <c r="C283" s="332" t="s">
        <v>252</v>
      </c>
      <c r="D283" s="337" t="s">
        <v>1164</v>
      </c>
      <c r="E283" s="337" t="s">
        <v>1164</v>
      </c>
      <c r="F283" s="337" t="s">
        <v>1165</v>
      </c>
      <c r="G283" s="332" t="s">
        <v>1573</v>
      </c>
      <c r="H283" s="332" t="s">
        <v>1092</v>
      </c>
      <c r="I283" s="333">
        <v>120</v>
      </c>
      <c r="J283" s="334">
        <v>1900</v>
      </c>
      <c r="K283" s="334">
        <f t="shared" si="21"/>
        <v>228000</v>
      </c>
      <c r="L283" s="334">
        <f t="shared" si="22"/>
        <v>255360.00000000003</v>
      </c>
      <c r="M283" s="356" t="s">
        <v>303</v>
      </c>
      <c r="N283" s="332" t="s">
        <v>1586</v>
      </c>
    </row>
    <row r="284" spans="1:14" s="288" customFormat="1" ht="27.75" customHeight="1">
      <c r="A284" s="336">
        <v>258</v>
      </c>
      <c r="B284" s="332">
        <v>12</v>
      </c>
      <c r="C284" s="332" t="s">
        <v>252</v>
      </c>
      <c r="D284" s="337" t="s">
        <v>1164</v>
      </c>
      <c r="E284" s="337" t="s">
        <v>1164</v>
      </c>
      <c r="F284" s="337" t="s">
        <v>1166</v>
      </c>
      <c r="G284" s="332" t="s">
        <v>1573</v>
      </c>
      <c r="H284" s="332" t="s">
        <v>442</v>
      </c>
      <c r="I284" s="333">
        <v>300</v>
      </c>
      <c r="J284" s="334">
        <v>1600</v>
      </c>
      <c r="K284" s="334">
        <f t="shared" si="21"/>
        <v>480000</v>
      </c>
      <c r="L284" s="334">
        <f t="shared" si="22"/>
        <v>537600</v>
      </c>
      <c r="M284" s="356" t="s">
        <v>303</v>
      </c>
      <c r="N284" s="332" t="s">
        <v>1586</v>
      </c>
    </row>
    <row r="285" spans="1:14" s="288" customFormat="1" ht="27.75" customHeight="1">
      <c r="A285" s="336">
        <v>259</v>
      </c>
      <c r="B285" s="332">
        <v>13</v>
      </c>
      <c r="C285" s="332" t="s">
        <v>252</v>
      </c>
      <c r="D285" s="337" t="s">
        <v>1167</v>
      </c>
      <c r="E285" s="337" t="s">
        <v>1167</v>
      </c>
      <c r="F285" s="337" t="s">
        <v>1168</v>
      </c>
      <c r="G285" s="332" t="s">
        <v>1573</v>
      </c>
      <c r="H285" s="332" t="s">
        <v>442</v>
      </c>
      <c r="I285" s="333">
        <v>30</v>
      </c>
      <c r="J285" s="334">
        <v>5900</v>
      </c>
      <c r="K285" s="334">
        <f t="shared" si="21"/>
        <v>177000</v>
      </c>
      <c r="L285" s="334">
        <f t="shared" si="22"/>
        <v>198240.00000000003</v>
      </c>
      <c r="M285" s="356" t="s">
        <v>303</v>
      </c>
      <c r="N285" s="332" t="s">
        <v>1586</v>
      </c>
    </row>
    <row r="286" spans="1:14" s="288" customFormat="1" ht="27.75" customHeight="1">
      <c r="A286" s="336">
        <v>260</v>
      </c>
      <c r="B286" s="332">
        <v>14</v>
      </c>
      <c r="C286" s="332" t="s">
        <v>252</v>
      </c>
      <c r="D286" s="337" t="s">
        <v>1169</v>
      </c>
      <c r="E286" s="337" t="s">
        <v>1169</v>
      </c>
      <c r="F286" s="337" t="s">
        <v>1170</v>
      </c>
      <c r="G286" s="332" t="s">
        <v>1573</v>
      </c>
      <c r="H286" s="332" t="s">
        <v>368</v>
      </c>
      <c r="I286" s="333">
        <v>130</v>
      </c>
      <c r="J286" s="334">
        <v>1500</v>
      </c>
      <c r="K286" s="334">
        <f t="shared" si="21"/>
        <v>195000</v>
      </c>
      <c r="L286" s="334">
        <f t="shared" si="22"/>
        <v>218400.00000000003</v>
      </c>
      <c r="M286" s="356" t="s">
        <v>303</v>
      </c>
      <c r="N286" s="332" t="s">
        <v>1586</v>
      </c>
    </row>
    <row r="287" spans="1:14" s="288" customFormat="1" ht="27.75" customHeight="1">
      <c r="A287" s="336">
        <v>261</v>
      </c>
      <c r="B287" s="332">
        <v>15</v>
      </c>
      <c r="C287" s="332" t="s">
        <v>252</v>
      </c>
      <c r="D287" s="337" t="s">
        <v>1171</v>
      </c>
      <c r="E287" s="337" t="s">
        <v>1171</v>
      </c>
      <c r="F287" s="337" t="s">
        <v>1172</v>
      </c>
      <c r="G287" s="332" t="s">
        <v>1573</v>
      </c>
      <c r="H287" s="332" t="s">
        <v>442</v>
      </c>
      <c r="I287" s="333">
        <v>12</v>
      </c>
      <c r="J287" s="334">
        <v>1060</v>
      </c>
      <c r="K287" s="334">
        <f t="shared" si="21"/>
        <v>12720</v>
      </c>
      <c r="L287" s="334">
        <f t="shared" si="22"/>
        <v>14246.400000000001</v>
      </c>
      <c r="M287" s="356" t="s">
        <v>303</v>
      </c>
      <c r="N287" s="332" t="s">
        <v>1586</v>
      </c>
    </row>
    <row r="288" spans="1:14" s="288" customFormat="1" ht="27.75" customHeight="1">
      <c r="A288" s="336">
        <v>262</v>
      </c>
      <c r="B288" s="332">
        <v>16</v>
      </c>
      <c r="C288" s="332" t="s">
        <v>252</v>
      </c>
      <c r="D288" s="337" t="s">
        <v>1173</v>
      </c>
      <c r="E288" s="337" t="s">
        <v>1173</v>
      </c>
      <c r="F288" s="337" t="s">
        <v>1174</v>
      </c>
      <c r="G288" s="332" t="s">
        <v>1573</v>
      </c>
      <c r="H288" s="332" t="s">
        <v>442</v>
      </c>
      <c r="I288" s="333">
        <v>96</v>
      </c>
      <c r="J288" s="334">
        <v>3800</v>
      </c>
      <c r="K288" s="334">
        <f t="shared" si="21"/>
        <v>364800</v>
      </c>
      <c r="L288" s="334">
        <f t="shared" si="22"/>
        <v>408576.00000000006</v>
      </c>
      <c r="M288" s="356" t="s">
        <v>303</v>
      </c>
      <c r="N288" s="332" t="s">
        <v>1586</v>
      </c>
    </row>
    <row r="289" spans="1:14" s="288" customFormat="1" ht="27.75" customHeight="1">
      <c r="A289" s="336">
        <v>263</v>
      </c>
      <c r="B289" s="332">
        <v>17</v>
      </c>
      <c r="C289" s="332" t="s">
        <v>252</v>
      </c>
      <c r="D289" s="337" t="s">
        <v>1175</v>
      </c>
      <c r="E289" s="337" t="s">
        <v>1175</v>
      </c>
      <c r="F289" s="337" t="s">
        <v>1176</v>
      </c>
      <c r="G289" s="332" t="s">
        <v>1573</v>
      </c>
      <c r="H289" s="332" t="s">
        <v>821</v>
      </c>
      <c r="I289" s="333">
        <v>40</v>
      </c>
      <c r="J289" s="334">
        <v>1000</v>
      </c>
      <c r="K289" s="334">
        <f t="shared" si="21"/>
        <v>40000</v>
      </c>
      <c r="L289" s="334">
        <f t="shared" si="22"/>
        <v>44800.000000000007</v>
      </c>
      <c r="M289" s="356" t="s">
        <v>303</v>
      </c>
      <c r="N289" s="332" t="s">
        <v>1586</v>
      </c>
    </row>
    <row r="290" spans="1:14" s="288" customFormat="1" ht="27.75" customHeight="1">
      <c r="A290" s="336">
        <v>264</v>
      </c>
      <c r="B290" s="332">
        <v>18</v>
      </c>
      <c r="C290" s="332" t="s">
        <v>252</v>
      </c>
      <c r="D290" s="337" t="s">
        <v>1177</v>
      </c>
      <c r="E290" s="337" t="s">
        <v>1177</v>
      </c>
      <c r="F290" s="337" t="s">
        <v>1178</v>
      </c>
      <c r="G290" s="332" t="s">
        <v>1573</v>
      </c>
      <c r="H290" s="332" t="s">
        <v>442</v>
      </c>
      <c r="I290" s="333">
        <v>130</v>
      </c>
      <c r="J290" s="334">
        <v>100</v>
      </c>
      <c r="K290" s="334">
        <f t="shared" si="21"/>
        <v>13000</v>
      </c>
      <c r="L290" s="334">
        <f t="shared" si="22"/>
        <v>14560.000000000002</v>
      </c>
      <c r="M290" s="356" t="s">
        <v>303</v>
      </c>
      <c r="N290" s="332" t="s">
        <v>1586</v>
      </c>
    </row>
    <row r="291" spans="1:14" s="288" customFormat="1" ht="27.75" customHeight="1">
      <c r="A291" s="336">
        <v>265</v>
      </c>
      <c r="B291" s="332">
        <v>19</v>
      </c>
      <c r="C291" s="332" t="s">
        <v>252</v>
      </c>
      <c r="D291" s="337" t="s">
        <v>1179</v>
      </c>
      <c r="E291" s="337" t="s">
        <v>1179</v>
      </c>
      <c r="F291" s="337" t="s">
        <v>1178</v>
      </c>
      <c r="G291" s="332" t="s">
        <v>1573</v>
      </c>
      <c r="H291" s="332" t="s">
        <v>442</v>
      </c>
      <c r="I291" s="333">
        <v>30</v>
      </c>
      <c r="J291" s="334">
        <v>100</v>
      </c>
      <c r="K291" s="334">
        <f t="shared" si="21"/>
        <v>3000</v>
      </c>
      <c r="L291" s="334">
        <f t="shared" si="22"/>
        <v>3360.0000000000005</v>
      </c>
      <c r="M291" s="356" t="s">
        <v>303</v>
      </c>
      <c r="N291" s="332" t="s">
        <v>1586</v>
      </c>
    </row>
    <row r="292" spans="1:14" s="288" customFormat="1" ht="27.75" customHeight="1">
      <c r="A292" s="336">
        <v>266</v>
      </c>
      <c r="B292" s="332">
        <v>20</v>
      </c>
      <c r="C292" s="332" t="s">
        <v>252</v>
      </c>
      <c r="D292" s="337" t="s">
        <v>1180</v>
      </c>
      <c r="E292" s="337" t="s">
        <v>1180</v>
      </c>
      <c r="F292" s="337" t="s">
        <v>1178</v>
      </c>
      <c r="G292" s="332" t="s">
        <v>1573</v>
      </c>
      <c r="H292" s="332" t="s">
        <v>442</v>
      </c>
      <c r="I292" s="333">
        <v>180</v>
      </c>
      <c r="J292" s="334">
        <v>100</v>
      </c>
      <c r="K292" s="334">
        <f t="shared" si="21"/>
        <v>18000</v>
      </c>
      <c r="L292" s="334">
        <f t="shared" si="22"/>
        <v>20160.000000000004</v>
      </c>
      <c r="M292" s="356" t="s">
        <v>303</v>
      </c>
      <c r="N292" s="332" t="s">
        <v>1586</v>
      </c>
    </row>
    <row r="293" spans="1:14" s="288" customFormat="1" ht="27.75" customHeight="1">
      <c r="A293" s="336">
        <v>267</v>
      </c>
      <c r="B293" s="332">
        <v>21</v>
      </c>
      <c r="C293" s="332" t="s">
        <v>252</v>
      </c>
      <c r="D293" s="337" t="s">
        <v>1181</v>
      </c>
      <c r="E293" s="337" t="s">
        <v>1181</v>
      </c>
      <c r="F293" s="337" t="s">
        <v>1181</v>
      </c>
      <c r="G293" s="332" t="s">
        <v>1573</v>
      </c>
      <c r="H293" s="332" t="s">
        <v>442</v>
      </c>
      <c r="I293" s="333">
        <v>2</v>
      </c>
      <c r="J293" s="334">
        <v>12000</v>
      </c>
      <c r="K293" s="334">
        <f t="shared" si="21"/>
        <v>24000</v>
      </c>
      <c r="L293" s="334">
        <f t="shared" si="22"/>
        <v>26880.000000000004</v>
      </c>
      <c r="M293" s="356" t="s">
        <v>303</v>
      </c>
      <c r="N293" s="332" t="s">
        <v>1586</v>
      </c>
    </row>
    <row r="294" spans="1:14" s="288" customFormat="1" ht="27.75" customHeight="1">
      <c r="A294" s="336">
        <v>268</v>
      </c>
      <c r="B294" s="332">
        <v>22</v>
      </c>
      <c r="C294" s="332" t="s">
        <v>252</v>
      </c>
      <c r="D294" s="337" t="s">
        <v>1182</v>
      </c>
      <c r="E294" s="337" t="s">
        <v>1182</v>
      </c>
      <c r="F294" s="337" t="s">
        <v>1183</v>
      </c>
      <c r="G294" s="332" t="s">
        <v>1573</v>
      </c>
      <c r="H294" s="332" t="s">
        <v>1184</v>
      </c>
      <c r="I294" s="333">
        <v>2</v>
      </c>
      <c r="J294" s="334">
        <v>39296</v>
      </c>
      <c r="K294" s="334">
        <f t="shared" si="21"/>
        <v>78592</v>
      </c>
      <c r="L294" s="334">
        <f t="shared" si="22"/>
        <v>88023.040000000008</v>
      </c>
      <c r="M294" s="356" t="s">
        <v>303</v>
      </c>
      <c r="N294" s="332" t="s">
        <v>1586</v>
      </c>
    </row>
    <row r="295" spans="1:14" s="288" customFormat="1" ht="27.75" customHeight="1">
      <c r="A295" s="336">
        <v>269</v>
      </c>
      <c r="B295" s="332">
        <v>23</v>
      </c>
      <c r="C295" s="332" t="s">
        <v>252</v>
      </c>
      <c r="D295" s="337" t="s">
        <v>1207</v>
      </c>
      <c r="E295" s="337" t="s">
        <v>1207</v>
      </c>
      <c r="F295" s="337" t="s">
        <v>1208</v>
      </c>
      <c r="G295" s="332" t="s">
        <v>1573</v>
      </c>
      <c r="H295" s="332" t="s">
        <v>1184</v>
      </c>
      <c r="I295" s="333">
        <v>5</v>
      </c>
      <c r="J295" s="334">
        <v>7905</v>
      </c>
      <c r="K295" s="334">
        <f t="shared" si="21"/>
        <v>39525</v>
      </c>
      <c r="L295" s="334">
        <f t="shared" si="22"/>
        <v>44268.000000000007</v>
      </c>
      <c r="M295" s="356" t="s">
        <v>303</v>
      </c>
      <c r="N295" s="332" t="s">
        <v>1586</v>
      </c>
    </row>
    <row r="296" spans="1:14" s="288" customFormat="1" ht="27.75" customHeight="1">
      <c r="A296" s="336">
        <v>270</v>
      </c>
      <c r="B296" s="332">
        <v>24</v>
      </c>
      <c r="C296" s="332" t="s">
        <v>252</v>
      </c>
      <c r="D296" s="337" t="s">
        <v>1185</v>
      </c>
      <c r="E296" s="337" t="s">
        <v>1185</v>
      </c>
      <c r="F296" s="337" t="s">
        <v>1186</v>
      </c>
      <c r="G296" s="332" t="s">
        <v>1573</v>
      </c>
      <c r="H296" s="332" t="s">
        <v>1184</v>
      </c>
      <c r="I296" s="333">
        <v>12</v>
      </c>
      <c r="J296" s="334">
        <v>1755</v>
      </c>
      <c r="K296" s="334">
        <f t="shared" si="21"/>
        <v>21060</v>
      </c>
      <c r="L296" s="334">
        <f t="shared" si="22"/>
        <v>23587.200000000001</v>
      </c>
      <c r="M296" s="356" t="s">
        <v>303</v>
      </c>
      <c r="N296" s="332" t="s">
        <v>1586</v>
      </c>
    </row>
    <row r="297" spans="1:14" s="288" customFormat="1" ht="27.75" customHeight="1">
      <c r="A297" s="336">
        <v>271</v>
      </c>
      <c r="B297" s="332">
        <v>25</v>
      </c>
      <c r="C297" s="332" t="s">
        <v>252</v>
      </c>
      <c r="D297" s="337" t="s">
        <v>1209</v>
      </c>
      <c r="E297" s="337" t="s">
        <v>1209</v>
      </c>
      <c r="F297" s="337" t="s">
        <v>1210</v>
      </c>
      <c r="G297" s="332" t="s">
        <v>1573</v>
      </c>
      <c r="H297" s="332" t="s">
        <v>1184</v>
      </c>
      <c r="I297" s="333">
        <v>10</v>
      </c>
      <c r="J297" s="334">
        <v>11288</v>
      </c>
      <c r="K297" s="334">
        <f t="shared" si="21"/>
        <v>112880</v>
      </c>
      <c r="L297" s="334">
        <f t="shared" si="22"/>
        <v>126425.60000000001</v>
      </c>
      <c r="M297" s="356" t="s">
        <v>303</v>
      </c>
      <c r="N297" s="332" t="s">
        <v>1586</v>
      </c>
    </row>
    <row r="298" spans="1:14" s="288" customFormat="1" ht="27.75" customHeight="1">
      <c r="A298" s="336">
        <v>272</v>
      </c>
      <c r="B298" s="332">
        <v>26</v>
      </c>
      <c r="C298" s="332" t="s">
        <v>252</v>
      </c>
      <c r="D298" s="337" t="s">
        <v>1187</v>
      </c>
      <c r="E298" s="337" t="s">
        <v>1187</v>
      </c>
      <c r="F298" s="337" t="s">
        <v>1188</v>
      </c>
      <c r="G298" s="332" t="s">
        <v>1573</v>
      </c>
      <c r="H298" s="332" t="s">
        <v>1184</v>
      </c>
      <c r="I298" s="333">
        <v>40</v>
      </c>
      <c r="J298" s="334">
        <v>19690</v>
      </c>
      <c r="K298" s="334">
        <f t="shared" si="21"/>
        <v>787600</v>
      </c>
      <c r="L298" s="334">
        <f t="shared" si="22"/>
        <v>882112.00000000012</v>
      </c>
      <c r="M298" s="356" t="s">
        <v>303</v>
      </c>
      <c r="N298" s="332" t="s">
        <v>1586</v>
      </c>
    </row>
    <row r="299" spans="1:14" s="288" customFormat="1" ht="27.75" customHeight="1">
      <c r="A299" s="336">
        <v>273</v>
      </c>
      <c r="B299" s="332">
        <v>27</v>
      </c>
      <c r="C299" s="332" t="s">
        <v>252</v>
      </c>
      <c r="D299" s="337" t="s">
        <v>1189</v>
      </c>
      <c r="E299" s="337" t="s">
        <v>1189</v>
      </c>
      <c r="F299" s="337" t="s">
        <v>1190</v>
      </c>
      <c r="G299" s="332" t="s">
        <v>1573</v>
      </c>
      <c r="H299" s="332" t="s">
        <v>1184</v>
      </c>
      <c r="I299" s="333">
        <v>20</v>
      </c>
      <c r="J299" s="334">
        <v>3373</v>
      </c>
      <c r="K299" s="334">
        <f t="shared" si="21"/>
        <v>67460</v>
      </c>
      <c r="L299" s="334">
        <f t="shared" si="22"/>
        <v>75555.200000000012</v>
      </c>
      <c r="M299" s="356" t="s">
        <v>303</v>
      </c>
      <c r="N299" s="332" t="s">
        <v>1586</v>
      </c>
    </row>
    <row r="300" spans="1:14" s="288" customFormat="1" ht="27.75" customHeight="1">
      <c r="A300" s="336">
        <v>274</v>
      </c>
      <c r="B300" s="332">
        <v>28</v>
      </c>
      <c r="C300" s="332" t="s">
        <v>252</v>
      </c>
      <c r="D300" s="337" t="s">
        <v>1191</v>
      </c>
      <c r="E300" s="337" t="s">
        <v>1191</v>
      </c>
      <c r="F300" s="337" t="s">
        <v>1192</v>
      </c>
      <c r="G300" s="332" t="s">
        <v>1573</v>
      </c>
      <c r="H300" s="332" t="s">
        <v>1184</v>
      </c>
      <c r="I300" s="333">
        <v>10</v>
      </c>
      <c r="J300" s="334">
        <v>2111</v>
      </c>
      <c r="K300" s="334">
        <f t="shared" si="21"/>
        <v>21110</v>
      </c>
      <c r="L300" s="334">
        <f t="shared" si="22"/>
        <v>23643.200000000001</v>
      </c>
      <c r="M300" s="356" t="s">
        <v>303</v>
      </c>
      <c r="N300" s="332" t="s">
        <v>1586</v>
      </c>
    </row>
    <row r="301" spans="1:14" s="288" customFormat="1" ht="27.75" customHeight="1">
      <c r="A301" s="336">
        <v>275</v>
      </c>
      <c r="B301" s="332">
        <v>29</v>
      </c>
      <c r="C301" s="332" t="s">
        <v>252</v>
      </c>
      <c r="D301" s="337" t="s">
        <v>1193</v>
      </c>
      <c r="E301" s="337" t="s">
        <v>1193</v>
      </c>
      <c r="F301" s="337" t="s">
        <v>1192</v>
      </c>
      <c r="G301" s="332" t="s">
        <v>1573</v>
      </c>
      <c r="H301" s="332" t="s">
        <v>1184</v>
      </c>
      <c r="I301" s="333">
        <v>10</v>
      </c>
      <c r="J301" s="334">
        <v>2111</v>
      </c>
      <c r="K301" s="334">
        <f t="shared" si="21"/>
        <v>21110</v>
      </c>
      <c r="L301" s="334">
        <f t="shared" si="22"/>
        <v>23643.200000000001</v>
      </c>
      <c r="M301" s="356" t="s">
        <v>303</v>
      </c>
      <c r="N301" s="332" t="s">
        <v>1586</v>
      </c>
    </row>
    <row r="302" spans="1:14" s="288" customFormat="1" ht="27.75" customHeight="1">
      <c r="A302" s="336">
        <v>276</v>
      </c>
      <c r="B302" s="332">
        <v>30</v>
      </c>
      <c r="C302" s="332" t="s">
        <v>252</v>
      </c>
      <c r="D302" s="337" t="s">
        <v>1211</v>
      </c>
      <c r="E302" s="337" t="s">
        <v>1211</v>
      </c>
      <c r="F302" s="337" t="s">
        <v>1192</v>
      </c>
      <c r="G302" s="332" t="s">
        <v>1573</v>
      </c>
      <c r="H302" s="332" t="s">
        <v>1184</v>
      </c>
      <c r="I302" s="333">
        <v>10</v>
      </c>
      <c r="J302" s="334">
        <v>2111</v>
      </c>
      <c r="K302" s="334">
        <f t="shared" si="21"/>
        <v>21110</v>
      </c>
      <c r="L302" s="334">
        <f t="shared" si="22"/>
        <v>23643.200000000001</v>
      </c>
      <c r="M302" s="356" t="s">
        <v>303</v>
      </c>
      <c r="N302" s="332" t="s">
        <v>1586</v>
      </c>
    </row>
    <row r="303" spans="1:14" s="288" customFormat="1" ht="27.75" customHeight="1">
      <c r="A303" s="336">
        <v>277</v>
      </c>
      <c r="B303" s="332">
        <v>31</v>
      </c>
      <c r="C303" s="332" t="s">
        <v>252</v>
      </c>
      <c r="D303" s="337" t="s">
        <v>1212</v>
      </c>
      <c r="E303" s="337" t="s">
        <v>1212</v>
      </c>
      <c r="F303" s="337" t="s">
        <v>1195</v>
      </c>
      <c r="G303" s="332" t="s">
        <v>1573</v>
      </c>
      <c r="H303" s="332" t="s">
        <v>1184</v>
      </c>
      <c r="I303" s="333">
        <v>2</v>
      </c>
      <c r="J303" s="334">
        <v>591</v>
      </c>
      <c r="K303" s="334">
        <f t="shared" si="21"/>
        <v>1182</v>
      </c>
      <c r="L303" s="334">
        <f t="shared" si="22"/>
        <v>1323.8400000000001</v>
      </c>
      <c r="M303" s="356" t="s">
        <v>303</v>
      </c>
      <c r="N303" s="332" t="s">
        <v>1586</v>
      </c>
    </row>
    <row r="304" spans="1:14" s="288" customFormat="1" ht="27.75" customHeight="1">
      <c r="A304" s="336">
        <v>278</v>
      </c>
      <c r="B304" s="332">
        <v>32</v>
      </c>
      <c r="C304" s="332" t="s">
        <v>252</v>
      </c>
      <c r="D304" s="337" t="s">
        <v>1194</v>
      </c>
      <c r="E304" s="337" t="s">
        <v>1194</v>
      </c>
      <c r="F304" s="337" t="s">
        <v>1195</v>
      </c>
      <c r="G304" s="332" t="s">
        <v>1573</v>
      </c>
      <c r="H304" s="332" t="s">
        <v>1184</v>
      </c>
      <c r="I304" s="333">
        <v>2</v>
      </c>
      <c r="J304" s="334">
        <v>735</v>
      </c>
      <c r="K304" s="334">
        <f t="shared" si="21"/>
        <v>1470</v>
      </c>
      <c r="L304" s="334">
        <f t="shared" si="22"/>
        <v>1646.4</v>
      </c>
      <c r="M304" s="356" t="s">
        <v>303</v>
      </c>
      <c r="N304" s="332" t="s">
        <v>1586</v>
      </c>
    </row>
    <row r="305" spans="1:14" s="288" customFormat="1" ht="27.75" customHeight="1">
      <c r="A305" s="336">
        <v>279</v>
      </c>
      <c r="B305" s="332">
        <v>33</v>
      </c>
      <c r="C305" s="332" t="s">
        <v>252</v>
      </c>
      <c r="D305" s="337" t="s">
        <v>1213</v>
      </c>
      <c r="E305" s="337" t="s">
        <v>1213</v>
      </c>
      <c r="F305" s="337" t="s">
        <v>1195</v>
      </c>
      <c r="G305" s="332" t="s">
        <v>1573</v>
      </c>
      <c r="H305" s="332" t="s">
        <v>1184</v>
      </c>
      <c r="I305" s="333">
        <v>2</v>
      </c>
      <c r="J305" s="334">
        <v>735</v>
      </c>
      <c r="K305" s="334">
        <f t="shared" si="21"/>
        <v>1470</v>
      </c>
      <c r="L305" s="334">
        <f t="shared" si="22"/>
        <v>1646.4</v>
      </c>
      <c r="M305" s="356" t="s">
        <v>303</v>
      </c>
      <c r="N305" s="332" t="s">
        <v>1586</v>
      </c>
    </row>
    <row r="306" spans="1:14" s="288" customFormat="1" ht="27.75" customHeight="1">
      <c r="A306" s="336">
        <v>280</v>
      </c>
      <c r="B306" s="332">
        <v>34</v>
      </c>
      <c r="C306" s="332" t="s">
        <v>252</v>
      </c>
      <c r="D306" s="337" t="s">
        <v>1214</v>
      </c>
      <c r="E306" s="337" t="s">
        <v>1214</v>
      </c>
      <c r="F306" s="337" t="s">
        <v>1195</v>
      </c>
      <c r="G306" s="332" t="s">
        <v>1573</v>
      </c>
      <c r="H306" s="332" t="s">
        <v>1184</v>
      </c>
      <c r="I306" s="333">
        <v>2</v>
      </c>
      <c r="J306" s="334">
        <v>735</v>
      </c>
      <c r="K306" s="334">
        <f t="shared" si="21"/>
        <v>1470</v>
      </c>
      <c r="L306" s="334">
        <f t="shared" si="22"/>
        <v>1646.4</v>
      </c>
      <c r="M306" s="356" t="s">
        <v>303</v>
      </c>
      <c r="N306" s="332" t="s">
        <v>1586</v>
      </c>
    </row>
    <row r="307" spans="1:14" s="288" customFormat="1" ht="27.75" customHeight="1">
      <c r="A307" s="336">
        <v>281</v>
      </c>
      <c r="B307" s="332">
        <v>35</v>
      </c>
      <c r="C307" s="332" t="s">
        <v>252</v>
      </c>
      <c r="D307" s="337" t="s">
        <v>1215</v>
      </c>
      <c r="E307" s="337" t="s">
        <v>1215</v>
      </c>
      <c r="F307" s="337" t="s">
        <v>1216</v>
      </c>
      <c r="G307" s="332" t="s">
        <v>1573</v>
      </c>
      <c r="H307" s="332" t="s">
        <v>1198</v>
      </c>
      <c r="I307" s="333">
        <v>3</v>
      </c>
      <c r="J307" s="334">
        <v>1540</v>
      </c>
      <c r="K307" s="334">
        <f t="shared" si="21"/>
        <v>4620</v>
      </c>
      <c r="L307" s="334">
        <f t="shared" si="22"/>
        <v>5174.4000000000005</v>
      </c>
      <c r="M307" s="356" t="s">
        <v>303</v>
      </c>
      <c r="N307" s="332" t="s">
        <v>1586</v>
      </c>
    </row>
    <row r="308" spans="1:14" s="288" customFormat="1" ht="27.75" customHeight="1">
      <c r="A308" s="336">
        <v>282</v>
      </c>
      <c r="B308" s="332">
        <v>36</v>
      </c>
      <c r="C308" s="332" t="s">
        <v>252</v>
      </c>
      <c r="D308" s="337" t="s">
        <v>1196</v>
      </c>
      <c r="E308" s="337" t="s">
        <v>1196</v>
      </c>
      <c r="F308" s="337" t="s">
        <v>1197</v>
      </c>
      <c r="G308" s="332" t="s">
        <v>1573</v>
      </c>
      <c r="H308" s="332" t="s">
        <v>1198</v>
      </c>
      <c r="I308" s="333">
        <v>3</v>
      </c>
      <c r="J308" s="334">
        <v>1540</v>
      </c>
      <c r="K308" s="334">
        <f t="shared" si="21"/>
        <v>4620</v>
      </c>
      <c r="L308" s="334">
        <f t="shared" si="22"/>
        <v>5174.4000000000005</v>
      </c>
      <c r="M308" s="356" t="s">
        <v>303</v>
      </c>
      <c r="N308" s="332" t="s">
        <v>1586</v>
      </c>
    </row>
    <row r="309" spans="1:14" s="288" customFormat="1" ht="27.75" customHeight="1">
      <c r="A309" s="336">
        <v>283</v>
      </c>
      <c r="B309" s="332">
        <v>37</v>
      </c>
      <c r="C309" s="332" t="s">
        <v>252</v>
      </c>
      <c r="D309" s="337" t="s">
        <v>1217</v>
      </c>
      <c r="E309" s="337" t="s">
        <v>1217</v>
      </c>
      <c r="F309" s="337" t="s">
        <v>1218</v>
      </c>
      <c r="G309" s="332" t="s">
        <v>1573</v>
      </c>
      <c r="H309" s="332" t="s">
        <v>1184</v>
      </c>
      <c r="I309" s="333">
        <v>2</v>
      </c>
      <c r="J309" s="334">
        <v>26810</v>
      </c>
      <c r="K309" s="334">
        <f t="shared" si="21"/>
        <v>53620</v>
      </c>
      <c r="L309" s="334">
        <f t="shared" si="22"/>
        <v>60054.400000000009</v>
      </c>
      <c r="M309" s="356" t="s">
        <v>303</v>
      </c>
      <c r="N309" s="332" t="s">
        <v>1586</v>
      </c>
    </row>
    <row r="310" spans="1:14" s="288" customFormat="1" ht="27.75" customHeight="1">
      <c r="A310" s="336">
        <v>284</v>
      </c>
      <c r="B310" s="332">
        <v>38</v>
      </c>
      <c r="C310" s="332" t="s">
        <v>252</v>
      </c>
      <c r="D310" s="337" t="s">
        <v>1219</v>
      </c>
      <c r="E310" s="337" t="s">
        <v>1219</v>
      </c>
      <c r="F310" s="337" t="s">
        <v>1220</v>
      </c>
      <c r="G310" s="332" t="s">
        <v>1573</v>
      </c>
      <c r="H310" s="332" t="s">
        <v>1109</v>
      </c>
      <c r="I310" s="333">
        <v>10</v>
      </c>
      <c r="J310" s="334">
        <v>5880</v>
      </c>
      <c r="K310" s="334">
        <f t="shared" si="21"/>
        <v>58800</v>
      </c>
      <c r="L310" s="334">
        <f t="shared" si="22"/>
        <v>65856</v>
      </c>
      <c r="M310" s="356" t="s">
        <v>303</v>
      </c>
      <c r="N310" s="332" t="s">
        <v>1586</v>
      </c>
    </row>
    <row r="311" spans="1:14" s="288" customFormat="1" ht="27.75" customHeight="1">
      <c r="A311" s="336">
        <v>285</v>
      </c>
      <c r="B311" s="332">
        <v>39</v>
      </c>
      <c r="C311" s="332" t="s">
        <v>252</v>
      </c>
      <c r="D311" s="337" t="s">
        <v>1221</v>
      </c>
      <c r="E311" s="337" t="s">
        <v>1221</v>
      </c>
      <c r="F311" s="337" t="s">
        <v>1222</v>
      </c>
      <c r="G311" s="332" t="s">
        <v>1573</v>
      </c>
      <c r="H311" s="332" t="s">
        <v>1109</v>
      </c>
      <c r="I311" s="333">
        <v>3</v>
      </c>
      <c r="J311" s="334">
        <v>4952</v>
      </c>
      <c r="K311" s="334">
        <f t="shared" si="21"/>
        <v>14856</v>
      </c>
      <c r="L311" s="334">
        <f t="shared" si="22"/>
        <v>16638.72</v>
      </c>
      <c r="M311" s="356" t="s">
        <v>303</v>
      </c>
      <c r="N311" s="332" t="s">
        <v>1586</v>
      </c>
    </row>
    <row r="312" spans="1:14" s="288" customFormat="1" ht="27.75" customHeight="1">
      <c r="A312" s="336">
        <v>286</v>
      </c>
      <c r="B312" s="332">
        <v>40</v>
      </c>
      <c r="C312" s="332" t="s">
        <v>252</v>
      </c>
      <c r="D312" s="337" t="s">
        <v>1223</v>
      </c>
      <c r="E312" s="337" t="s">
        <v>1223</v>
      </c>
      <c r="F312" s="337" t="s">
        <v>1222</v>
      </c>
      <c r="G312" s="332" t="s">
        <v>1573</v>
      </c>
      <c r="H312" s="332" t="s">
        <v>1109</v>
      </c>
      <c r="I312" s="333">
        <v>3</v>
      </c>
      <c r="J312" s="334">
        <v>4952</v>
      </c>
      <c r="K312" s="334">
        <f t="shared" si="21"/>
        <v>14856</v>
      </c>
      <c r="L312" s="334">
        <f t="shared" si="22"/>
        <v>16638.72</v>
      </c>
      <c r="M312" s="356" t="s">
        <v>303</v>
      </c>
      <c r="N312" s="332" t="s">
        <v>1586</v>
      </c>
    </row>
    <row r="313" spans="1:14" s="288" customFormat="1" ht="27.75" customHeight="1">
      <c r="A313" s="336">
        <v>287</v>
      </c>
      <c r="B313" s="332">
        <v>41</v>
      </c>
      <c r="C313" s="332" t="s">
        <v>252</v>
      </c>
      <c r="D313" s="337" t="s">
        <v>1224</v>
      </c>
      <c r="E313" s="337" t="s">
        <v>1224</v>
      </c>
      <c r="F313" s="337" t="s">
        <v>1225</v>
      </c>
      <c r="G313" s="332" t="s">
        <v>1573</v>
      </c>
      <c r="H313" s="332" t="s">
        <v>1109</v>
      </c>
      <c r="I313" s="333">
        <v>150</v>
      </c>
      <c r="J313" s="334">
        <v>260</v>
      </c>
      <c r="K313" s="334">
        <f t="shared" si="21"/>
        <v>39000</v>
      </c>
      <c r="L313" s="334">
        <f t="shared" si="22"/>
        <v>43680.000000000007</v>
      </c>
      <c r="M313" s="356" t="s">
        <v>303</v>
      </c>
      <c r="N313" s="332" t="s">
        <v>1586</v>
      </c>
    </row>
    <row r="314" spans="1:14" s="288" customFormat="1" ht="27.75" customHeight="1">
      <c r="A314" s="336">
        <v>288</v>
      </c>
      <c r="B314" s="332">
        <v>42</v>
      </c>
      <c r="C314" s="332" t="s">
        <v>252</v>
      </c>
      <c r="D314" s="337" t="s">
        <v>1226</v>
      </c>
      <c r="E314" s="337" t="s">
        <v>1226</v>
      </c>
      <c r="F314" s="337" t="s">
        <v>1227</v>
      </c>
      <c r="G314" s="332" t="s">
        <v>1573</v>
      </c>
      <c r="H314" s="332" t="s">
        <v>1184</v>
      </c>
      <c r="I314" s="333">
        <v>4</v>
      </c>
      <c r="J314" s="334">
        <v>7230</v>
      </c>
      <c r="K314" s="334">
        <f t="shared" si="21"/>
        <v>28920</v>
      </c>
      <c r="L314" s="334">
        <f t="shared" si="22"/>
        <v>32390.400000000001</v>
      </c>
      <c r="M314" s="356" t="s">
        <v>303</v>
      </c>
      <c r="N314" s="332" t="s">
        <v>1586</v>
      </c>
    </row>
    <row r="315" spans="1:14" s="288" customFormat="1" ht="27.75" customHeight="1">
      <c r="A315" s="336">
        <v>289</v>
      </c>
      <c r="B315" s="332">
        <v>43</v>
      </c>
      <c r="C315" s="332" t="s">
        <v>252</v>
      </c>
      <c r="D315" s="337" t="s">
        <v>1228</v>
      </c>
      <c r="E315" s="337" t="s">
        <v>1228</v>
      </c>
      <c r="F315" s="337" t="s">
        <v>1190</v>
      </c>
      <c r="G315" s="332" t="s">
        <v>1573</v>
      </c>
      <c r="H315" s="332" t="s">
        <v>1109</v>
      </c>
      <c r="I315" s="333">
        <v>4</v>
      </c>
      <c r="J315" s="334">
        <v>19070</v>
      </c>
      <c r="K315" s="334">
        <f t="shared" si="21"/>
        <v>76280</v>
      </c>
      <c r="L315" s="334">
        <f t="shared" si="22"/>
        <v>85433.600000000006</v>
      </c>
      <c r="M315" s="356" t="s">
        <v>303</v>
      </c>
      <c r="N315" s="332" t="s">
        <v>1586</v>
      </c>
    </row>
    <row r="316" spans="1:14" s="288" customFormat="1" ht="27.75" customHeight="1">
      <c r="A316" s="336">
        <v>290</v>
      </c>
      <c r="B316" s="332">
        <v>44</v>
      </c>
      <c r="C316" s="332" t="s">
        <v>252</v>
      </c>
      <c r="D316" s="337" t="s">
        <v>1229</v>
      </c>
      <c r="E316" s="337" t="s">
        <v>1229</v>
      </c>
      <c r="F316" s="337" t="s">
        <v>1230</v>
      </c>
      <c r="G316" s="332" t="s">
        <v>1573</v>
      </c>
      <c r="H316" s="332" t="s">
        <v>1109</v>
      </c>
      <c r="I316" s="333">
        <v>250</v>
      </c>
      <c r="J316" s="334">
        <v>185</v>
      </c>
      <c r="K316" s="334">
        <f t="shared" si="21"/>
        <v>46250</v>
      </c>
      <c r="L316" s="334">
        <f t="shared" si="22"/>
        <v>51800.000000000007</v>
      </c>
      <c r="M316" s="356" t="s">
        <v>303</v>
      </c>
      <c r="N316" s="332" t="s">
        <v>1586</v>
      </c>
    </row>
    <row r="317" spans="1:14" s="288" customFormat="1" ht="27.75" customHeight="1">
      <c r="A317" s="336">
        <v>291</v>
      </c>
      <c r="B317" s="332">
        <v>45</v>
      </c>
      <c r="C317" s="332" t="s">
        <v>252</v>
      </c>
      <c r="D317" s="337" t="s">
        <v>1231</v>
      </c>
      <c r="E317" s="337" t="s">
        <v>1231</v>
      </c>
      <c r="F317" s="337" t="s">
        <v>1232</v>
      </c>
      <c r="G317" s="332" t="s">
        <v>1573</v>
      </c>
      <c r="H317" s="332" t="s">
        <v>1109</v>
      </c>
      <c r="I317" s="333">
        <v>30</v>
      </c>
      <c r="J317" s="334">
        <v>1195</v>
      </c>
      <c r="K317" s="334">
        <f t="shared" si="21"/>
        <v>35850</v>
      </c>
      <c r="L317" s="334">
        <f t="shared" si="22"/>
        <v>40152.000000000007</v>
      </c>
      <c r="M317" s="356" t="s">
        <v>303</v>
      </c>
      <c r="N317" s="332" t="s">
        <v>1586</v>
      </c>
    </row>
    <row r="318" spans="1:14" s="288" customFormat="1" ht="27.75" customHeight="1">
      <c r="A318" s="336">
        <v>292</v>
      </c>
      <c r="B318" s="332">
        <v>46</v>
      </c>
      <c r="C318" s="332" t="s">
        <v>252</v>
      </c>
      <c r="D318" s="337" t="s">
        <v>1233</v>
      </c>
      <c r="E318" s="337" t="s">
        <v>1233</v>
      </c>
      <c r="F318" s="337" t="s">
        <v>1234</v>
      </c>
      <c r="G318" s="332" t="s">
        <v>1573</v>
      </c>
      <c r="H318" s="332" t="s">
        <v>1109</v>
      </c>
      <c r="I318" s="333">
        <v>20</v>
      </c>
      <c r="J318" s="334">
        <v>1195</v>
      </c>
      <c r="K318" s="334">
        <f t="shared" si="21"/>
        <v>23900</v>
      </c>
      <c r="L318" s="334">
        <f t="shared" si="22"/>
        <v>26768.000000000004</v>
      </c>
      <c r="M318" s="356" t="s">
        <v>303</v>
      </c>
      <c r="N318" s="332" t="s">
        <v>1586</v>
      </c>
    </row>
    <row r="319" spans="1:14" s="288" customFormat="1" ht="27.75" customHeight="1">
      <c r="A319" s="336">
        <v>293</v>
      </c>
      <c r="B319" s="332">
        <v>47</v>
      </c>
      <c r="C319" s="332" t="s">
        <v>252</v>
      </c>
      <c r="D319" s="337" t="s">
        <v>1235</v>
      </c>
      <c r="E319" s="337" t="s">
        <v>1235</v>
      </c>
      <c r="F319" s="337" t="s">
        <v>1236</v>
      </c>
      <c r="G319" s="332" t="s">
        <v>1573</v>
      </c>
      <c r="H319" s="332" t="s">
        <v>1109</v>
      </c>
      <c r="I319" s="333">
        <v>3</v>
      </c>
      <c r="J319" s="334">
        <v>3332</v>
      </c>
      <c r="K319" s="334">
        <f t="shared" si="21"/>
        <v>9996</v>
      </c>
      <c r="L319" s="334">
        <f t="shared" si="22"/>
        <v>11195.52</v>
      </c>
      <c r="M319" s="356" t="s">
        <v>303</v>
      </c>
      <c r="N319" s="332" t="s">
        <v>1586</v>
      </c>
    </row>
    <row r="320" spans="1:14" s="288" customFormat="1" ht="27.75" customHeight="1">
      <c r="A320" s="336">
        <v>294</v>
      </c>
      <c r="B320" s="332">
        <v>48</v>
      </c>
      <c r="C320" s="332" t="s">
        <v>252</v>
      </c>
      <c r="D320" s="337" t="s">
        <v>1237</v>
      </c>
      <c r="E320" s="337" t="s">
        <v>1237</v>
      </c>
      <c r="F320" s="337" t="s">
        <v>1238</v>
      </c>
      <c r="G320" s="332" t="s">
        <v>1573</v>
      </c>
      <c r="H320" s="332" t="s">
        <v>1109</v>
      </c>
      <c r="I320" s="333">
        <v>100</v>
      </c>
      <c r="J320" s="334">
        <v>1640</v>
      </c>
      <c r="K320" s="334">
        <f t="shared" si="21"/>
        <v>164000</v>
      </c>
      <c r="L320" s="334">
        <f t="shared" si="22"/>
        <v>183680.00000000003</v>
      </c>
      <c r="M320" s="356" t="s">
        <v>303</v>
      </c>
      <c r="N320" s="332" t="s">
        <v>1586</v>
      </c>
    </row>
    <row r="321" spans="1:14" s="288" customFormat="1" ht="27.75" customHeight="1">
      <c r="A321" s="336">
        <v>295</v>
      </c>
      <c r="B321" s="332">
        <v>49</v>
      </c>
      <c r="C321" s="332" t="s">
        <v>252</v>
      </c>
      <c r="D321" s="337" t="s">
        <v>1199</v>
      </c>
      <c r="E321" s="337" t="s">
        <v>1199</v>
      </c>
      <c r="F321" s="337" t="s">
        <v>1200</v>
      </c>
      <c r="G321" s="332" t="s">
        <v>1573</v>
      </c>
      <c r="H321" s="332" t="s">
        <v>1184</v>
      </c>
      <c r="I321" s="333">
        <v>25</v>
      </c>
      <c r="J321" s="334">
        <v>7070</v>
      </c>
      <c r="K321" s="334">
        <f t="shared" si="21"/>
        <v>176750</v>
      </c>
      <c r="L321" s="334">
        <f t="shared" si="22"/>
        <v>197960.00000000003</v>
      </c>
      <c r="M321" s="356" t="s">
        <v>303</v>
      </c>
      <c r="N321" s="332" t="s">
        <v>1586</v>
      </c>
    </row>
    <row r="322" spans="1:14" s="288" customFormat="1" ht="27.75" customHeight="1">
      <c r="A322" s="336">
        <v>296</v>
      </c>
      <c r="B322" s="332">
        <v>50</v>
      </c>
      <c r="C322" s="332" t="s">
        <v>252</v>
      </c>
      <c r="D322" s="337" t="s">
        <v>1201</v>
      </c>
      <c r="E322" s="337" t="s">
        <v>1201</v>
      </c>
      <c r="F322" s="337" t="s">
        <v>1202</v>
      </c>
      <c r="G322" s="332" t="s">
        <v>1573</v>
      </c>
      <c r="H322" s="332" t="s">
        <v>1184</v>
      </c>
      <c r="I322" s="333">
        <v>10</v>
      </c>
      <c r="J322" s="334">
        <v>2985</v>
      </c>
      <c r="K322" s="334">
        <f t="shared" si="21"/>
        <v>29850</v>
      </c>
      <c r="L322" s="334">
        <f t="shared" si="22"/>
        <v>33432</v>
      </c>
      <c r="M322" s="356" t="s">
        <v>303</v>
      </c>
      <c r="N322" s="332" t="s">
        <v>1586</v>
      </c>
    </row>
    <row r="323" spans="1:14" s="288" customFormat="1" ht="27.75" customHeight="1">
      <c r="A323" s="336">
        <v>297</v>
      </c>
      <c r="B323" s="332">
        <v>51</v>
      </c>
      <c r="C323" s="332" t="s">
        <v>252</v>
      </c>
      <c r="D323" s="337" t="s">
        <v>1239</v>
      </c>
      <c r="E323" s="337" t="s">
        <v>1239</v>
      </c>
      <c r="F323" s="337" t="s">
        <v>1202</v>
      </c>
      <c r="G323" s="332" t="s">
        <v>1573</v>
      </c>
      <c r="H323" s="332" t="s">
        <v>1184</v>
      </c>
      <c r="I323" s="333">
        <v>10</v>
      </c>
      <c r="J323" s="334">
        <v>2985</v>
      </c>
      <c r="K323" s="334">
        <f t="shared" si="21"/>
        <v>29850</v>
      </c>
      <c r="L323" s="334">
        <f t="shared" si="22"/>
        <v>33432</v>
      </c>
      <c r="M323" s="356" t="s">
        <v>303</v>
      </c>
      <c r="N323" s="332" t="s">
        <v>1586</v>
      </c>
    </row>
    <row r="324" spans="1:14" s="288" customFormat="1" ht="27.75" customHeight="1">
      <c r="A324" s="336">
        <v>298</v>
      </c>
      <c r="B324" s="332">
        <v>52</v>
      </c>
      <c r="C324" s="332" t="s">
        <v>252</v>
      </c>
      <c r="D324" s="337" t="s">
        <v>1240</v>
      </c>
      <c r="E324" s="337" t="s">
        <v>1240</v>
      </c>
      <c r="F324" s="337" t="s">
        <v>1202</v>
      </c>
      <c r="G324" s="332" t="s">
        <v>1573</v>
      </c>
      <c r="H324" s="332" t="s">
        <v>1184</v>
      </c>
      <c r="I324" s="333">
        <v>10</v>
      </c>
      <c r="J324" s="334">
        <v>2985</v>
      </c>
      <c r="K324" s="334">
        <f t="shared" si="21"/>
        <v>29850</v>
      </c>
      <c r="L324" s="334">
        <f t="shared" si="22"/>
        <v>33432</v>
      </c>
      <c r="M324" s="356" t="s">
        <v>303</v>
      </c>
      <c r="N324" s="332" t="s">
        <v>1586</v>
      </c>
    </row>
    <row r="325" spans="1:14" s="288" customFormat="1" ht="27.75" customHeight="1">
      <c r="A325" s="336">
        <v>299</v>
      </c>
      <c r="B325" s="332">
        <v>53</v>
      </c>
      <c r="C325" s="332" t="s">
        <v>252</v>
      </c>
      <c r="D325" s="337" t="s">
        <v>1241</v>
      </c>
      <c r="E325" s="337" t="s">
        <v>1241</v>
      </c>
      <c r="F325" s="337" t="s">
        <v>1202</v>
      </c>
      <c r="G325" s="332" t="s">
        <v>1573</v>
      </c>
      <c r="H325" s="332" t="s">
        <v>1184</v>
      </c>
      <c r="I325" s="333">
        <v>10</v>
      </c>
      <c r="J325" s="334">
        <v>2985</v>
      </c>
      <c r="K325" s="334">
        <f t="shared" si="21"/>
        <v>29850</v>
      </c>
      <c r="L325" s="334">
        <f t="shared" si="22"/>
        <v>33432</v>
      </c>
      <c r="M325" s="356" t="s">
        <v>303</v>
      </c>
      <c r="N325" s="332" t="s">
        <v>1586</v>
      </c>
    </row>
    <row r="326" spans="1:14" s="288" customFormat="1" ht="27.75" customHeight="1">
      <c r="A326" s="336">
        <v>300</v>
      </c>
      <c r="B326" s="332">
        <v>54</v>
      </c>
      <c r="C326" s="332" t="s">
        <v>252</v>
      </c>
      <c r="D326" s="337" t="s">
        <v>1242</v>
      </c>
      <c r="E326" s="337" t="s">
        <v>1242</v>
      </c>
      <c r="F326" s="337" t="s">
        <v>1202</v>
      </c>
      <c r="G326" s="332" t="s">
        <v>1573</v>
      </c>
      <c r="H326" s="332" t="s">
        <v>1184</v>
      </c>
      <c r="I326" s="333">
        <v>10</v>
      </c>
      <c r="J326" s="334">
        <v>2985</v>
      </c>
      <c r="K326" s="334">
        <f t="shared" si="21"/>
        <v>29850</v>
      </c>
      <c r="L326" s="334">
        <f t="shared" si="22"/>
        <v>33432</v>
      </c>
      <c r="M326" s="356" t="s">
        <v>303</v>
      </c>
      <c r="N326" s="332" t="s">
        <v>1586</v>
      </c>
    </row>
    <row r="327" spans="1:14" s="288" customFormat="1" ht="27.75" customHeight="1">
      <c r="A327" s="336">
        <v>301</v>
      </c>
      <c r="B327" s="332">
        <v>55</v>
      </c>
      <c r="C327" s="332" t="s">
        <v>252</v>
      </c>
      <c r="D327" s="337" t="s">
        <v>1243</v>
      </c>
      <c r="E327" s="337" t="s">
        <v>1243</v>
      </c>
      <c r="F327" s="337" t="s">
        <v>1244</v>
      </c>
      <c r="G327" s="332" t="s">
        <v>1573</v>
      </c>
      <c r="H327" s="332" t="s">
        <v>1184</v>
      </c>
      <c r="I327" s="333">
        <v>10</v>
      </c>
      <c r="J327" s="334">
        <v>7780</v>
      </c>
      <c r="K327" s="334">
        <f t="shared" si="21"/>
        <v>77800</v>
      </c>
      <c r="L327" s="334">
        <f t="shared" si="22"/>
        <v>87136.000000000015</v>
      </c>
      <c r="M327" s="356" t="s">
        <v>303</v>
      </c>
      <c r="N327" s="332" t="s">
        <v>1586</v>
      </c>
    </row>
    <row r="328" spans="1:14" s="288" customFormat="1" ht="27.75" customHeight="1">
      <c r="A328" s="336">
        <v>302</v>
      </c>
      <c r="B328" s="332">
        <v>56</v>
      </c>
      <c r="C328" s="332" t="s">
        <v>252</v>
      </c>
      <c r="D328" s="337" t="s">
        <v>1245</v>
      </c>
      <c r="E328" s="337" t="s">
        <v>1245</v>
      </c>
      <c r="F328" s="337" t="s">
        <v>1246</v>
      </c>
      <c r="G328" s="332" t="s">
        <v>1573</v>
      </c>
      <c r="H328" s="332" t="s">
        <v>1109</v>
      </c>
      <c r="I328" s="333">
        <v>100</v>
      </c>
      <c r="J328" s="334">
        <v>980</v>
      </c>
      <c r="K328" s="334">
        <f t="shared" si="21"/>
        <v>98000</v>
      </c>
      <c r="L328" s="334">
        <f t="shared" si="22"/>
        <v>109760.00000000001</v>
      </c>
      <c r="M328" s="356" t="s">
        <v>303</v>
      </c>
      <c r="N328" s="332" t="s">
        <v>1586</v>
      </c>
    </row>
    <row r="329" spans="1:14" s="288" customFormat="1" ht="27.75" customHeight="1">
      <c r="A329" s="336">
        <v>303</v>
      </c>
      <c r="B329" s="332">
        <v>57</v>
      </c>
      <c r="C329" s="332" t="s">
        <v>252</v>
      </c>
      <c r="D329" s="337" t="s">
        <v>1251</v>
      </c>
      <c r="E329" s="337" t="s">
        <v>1251</v>
      </c>
      <c r="F329" s="337" t="s">
        <v>1252</v>
      </c>
      <c r="G329" s="332" t="s">
        <v>1573</v>
      </c>
      <c r="H329" s="332" t="s">
        <v>1109</v>
      </c>
      <c r="I329" s="333">
        <v>2</v>
      </c>
      <c r="J329" s="334">
        <v>8425</v>
      </c>
      <c r="K329" s="334">
        <f t="shared" si="21"/>
        <v>16850</v>
      </c>
      <c r="L329" s="334">
        <f t="shared" si="22"/>
        <v>18872</v>
      </c>
      <c r="M329" s="356" t="s">
        <v>303</v>
      </c>
      <c r="N329" s="332" t="s">
        <v>1586</v>
      </c>
    </row>
    <row r="330" spans="1:14" s="288" customFormat="1" ht="27.75" customHeight="1">
      <c r="A330" s="336">
        <v>304</v>
      </c>
      <c r="B330" s="332">
        <v>58</v>
      </c>
      <c r="C330" s="332" t="s">
        <v>252</v>
      </c>
      <c r="D330" s="337" t="s">
        <v>1253</v>
      </c>
      <c r="E330" s="337" t="s">
        <v>1253</v>
      </c>
      <c r="F330" s="337" t="s">
        <v>1254</v>
      </c>
      <c r="G330" s="332" t="s">
        <v>1573</v>
      </c>
      <c r="H330" s="332" t="s">
        <v>1184</v>
      </c>
      <c r="I330" s="333">
        <v>2</v>
      </c>
      <c r="J330" s="334">
        <v>3680</v>
      </c>
      <c r="K330" s="334">
        <f t="shared" si="21"/>
        <v>7360</v>
      </c>
      <c r="L330" s="334">
        <f t="shared" si="22"/>
        <v>8243.2000000000007</v>
      </c>
      <c r="M330" s="356" t="s">
        <v>303</v>
      </c>
      <c r="N330" s="332" t="s">
        <v>1586</v>
      </c>
    </row>
    <row r="331" spans="1:14" s="288" customFormat="1" ht="27.75" customHeight="1">
      <c r="A331" s="336">
        <v>305</v>
      </c>
      <c r="B331" s="332">
        <v>59</v>
      </c>
      <c r="C331" s="332" t="s">
        <v>252</v>
      </c>
      <c r="D331" s="337" t="s">
        <v>1203</v>
      </c>
      <c r="E331" s="337" t="s">
        <v>1203</v>
      </c>
      <c r="F331" s="337" t="s">
        <v>1204</v>
      </c>
      <c r="G331" s="332" t="s">
        <v>1573</v>
      </c>
      <c r="H331" s="332" t="s">
        <v>1184</v>
      </c>
      <c r="I331" s="333">
        <v>10</v>
      </c>
      <c r="J331" s="334">
        <v>2760</v>
      </c>
      <c r="K331" s="334">
        <f t="shared" si="21"/>
        <v>27600</v>
      </c>
      <c r="L331" s="334">
        <f t="shared" si="22"/>
        <v>30912.000000000004</v>
      </c>
      <c r="M331" s="356" t="s">
        <v>303</v>
      </c>
      <c r="N331" s="332" t="s">
        <v>1586</v>
      </c>
    </row>
    <row r="332" spans="1:14" s="288" customFormat="1" ht="27.75" customHeight="1">
      <c r="A332" s="336">
        <v>306</v>
      </c>
      <c r="B332" s="332">
        <v>60</v>
      </c>
      <c r="C332" s="332" t="s">
        <v>252</v>
      </c>
      <c r="D332" s="337" t="s">
        <v>1255</v>
      </c>
      <c r="E332" s="337" t="s">
        <v>1255</v>
      </c>
      <c r="F332" s="337" t="s">
        <v>1256</v>
      </c>
      <c r="G332" s="332" t="s">
        <v>1573</v>
      </c>
      <c r="H332" s="332" t="s">
        <v>1198</v>
      </c>
      <c r="I332" s="333">
        <v>6</v>
      </c>
      <c r="J332" s="334">
        <v>6100</v>
      </c>
      <c r="K332" s="334">
        <f t="shared" si="21"/>
        <v>36600</v>
      </c>
      <c r="L332" s="334">
        <f t="shared" si="22"/>
        <v>40992.000000000007</v>
      </c>
      <c r="M332" s="356" t="s">
        <v>303</v>
      </c>
      <c r="N332" s="332" t="s">
        <v>1586</v>
      </c>
    </row>
    <row r="333" spans="1:14" s="288" customFormat="1" ht="27.75" customHeight="1">
      <c r="A333" s="336">
        <v>307</v>
      </c>
      <c r="B333" s="332">
        <v>61</v>
      </c>
      <c r="C333" s="332" t="s">
        <v>252</v>
      </c>
      <c r="D333" s="337" t="s">
        <v>1257</v>
      </c>
      <c r="E333" s="337" t="s">
        <v>1257</v>
      </c>
      <c r="F333" s="337" t="s">
        <v>1258</v>
      </c>
      <c r="G333" s="332" t="s">
        <v>1573</v>
      </c>
      <c r="H333" s="332" t="s">
        <v>1109</v>
      </c>
      <c r="I333" s="333">
        <v>50</v>
      </c>
      <c r="J333" s="334">
        <v>460</v>
      </c>
      <c r="K333" s="334">
        <f t="shared" si="21"/>
        <v>23000</v>
      </c>
      <c r="L333" s="334">
        <f t="shared" si="22"/>
        <v>25760.000000000004</v>
      </c>
      <c r="M333" s="356" t="s">
        <v>303</v>
      </c>
      <c r="N333" s="332" t="s">
        <v>1586</v>
      </c>
    </row>
    <row r="334" spans="1:14" s="288" customFormat="1" ht="27.75" customHeight="1">
      <c r="A334" s="336">
        <v>308</v>
      </c>
      <c r="B334" s="332">
        <v>62</v>
      </c>
      <c r="C334" s="332" t="s">
        <v>252</v>
      </c>
      <c r="D334" s="337" t="s">
        <v>1259</v>
      </c>
      <c r="E334" s="337" t="s">
        <v>1259</v>
      </c>
      <c r="F334" s="337" t="s">
        <v>1260</v>
      </c>
      <c r="G334" s="332" t="s">
        <v>1573</v>
      </c>
      <c r="H334" s="332" t="s">
        <v>1109</v>
      </c>
      <c r="I334" s="333">
        <v>10</v>
      </c>
      <c r="J334" s="334">
        <v>1380</v>
      </c>
      <c r="K334" s="334">
        <f t="shared" si="21"/>
        <v>13800</v>
      </c>
      <c r="L334" s="334">
        <f t="shared" si="22"/>
        <v>15456.000000000002</v>
      </c>
      <c r="M334" s="356" t="s">
        <v>303</v>
      </c>
      <c r="N334" s="332" t="s">
        <v>1586</v>
      </c>
    </row>
    <row r="335" spans="1:14" s="288" customFormat="1" ht="27.75" customHeight="1">
      <c r="A335" s="336">
        <v>309</v>
      </c>
      <c r="B335" s="332">
        <v>63</v>
      </c>
      <c r="C335" s="332" t="s">
        <v>252</v>
      </c>
      <c r="D335" s="337" t="s">
        <v>1261</v>
      </c>
      <c r="E335" s="337" t="s">
        <v>1261</v>
      </c>
      <c r="F335" s="337" t="s">
        <v>1261</v>
      </c>
      <c r="G335" s="332" t="s">
        <v>1573</v>
      </c>
      <c r="H335" s="332" t="s">
        <v>1109</v>
      </c>
      <c r="I335" s="333">
        <v>20</v>
      </c>
      <c r="J335" s="334">
        <v>598</v>
      </c>
      <c r="K335" s="334">
        <f t="shared" si="21"/>
        <v>11960</v>
      </c>
      <c r="L335" s="334">
        <f t="shared" si="22"/>
        <v>13395.2</v>
      </c>
      <c r="M335" s="356" t="s">
        <v>303</v>
      </c>
      <c r="N335" s="332" t="s">
        <v>1586</v>
      </c>
    </row>
    <row r="336" spans="1:14" s="288" customFormat="1" ht="27.75" customHeight="1">
      <c r="A336" s="336">
        <v>310</v>
      </c>
      <c r="B336" s="332">
        <v>64</v>
      </c>
      <c r="C336" s="332" t="s">
        <v>252</v>
      </c>
      <c r="D336" s="337" t="s">
        <v>1262</v>
      </c>
      <c r="E336" s="337" t="s">
        <v>1262</v>
      </c>
      <c r="F336" s="337" t="s">
        <v>1263</v>
      </c>
      <c r="G336" s="332" t="s">
        <v>1573</v>
      </c>
      <c r="H336" s="332" t="s">
        <v>1198</v>
      </c>
      <c r="I336" s="333">
        <v>5</v>
      </c>
      <c r="J336" s="334">
        <v>1325</v>
      </c>
      <c r="K336" s="334">
        <f t="shared" si="21"/>
        <v>6625</v>
      </c>
      <c r="L336" s="334">
        <f t="shared" si="22"/>
        <v>7420.0000000000009</v>
      </c>
      <c r="M336" s="356" t="s">
        <v>303</v>
      </c>
      <c r="N336" s="332" t="s">
        <v>1586</v>
      </c>
    </row>
    <row r="337" spans="1:14" s="288" customFormat="1" ht="27.75" customHeight="1">
      <c r="A337" s="336">
        <v>311</v>
      </c>
      <c r="B337" s="332">
        <v>65</v>
      </c>
      <c r="C337" s="332" t="s">
        <v>252</v>
      </c>
      <c r="D337" s="337" t="s">
        <v>1264</v>
      </c>
      <c r="E337" s="337" t="s">
        <v>1264</v>
      </c>
      <c r="F337" s="337" t="s">
        <v>1205</v>
      </c>
      <c r="G337" s="332" t="s">
        <v>1573</v>
      </c>
      <c r="H337" s="332" t="s">
        <v>1109</v>
      </c>
      <c r="I337" s="333">
        <v>5</v>
      </c>
      <c r="J337" s="334">
        <v>2430</v>
      </c>
      <c r="K337" s="334">
        <f t="shared" ref="K337:K395" si="23">I337*J337</f>
        <v>12150</v>
      </c>
      <c r="L337" s="334">
        <f t="shared" si="22"/>
        <v>13608.000000000002</v>
      </c>
      <c r="M337" s="356" t="s">
        <v>303</v>
      </c>
      <c r="N337" s="332" t="s">
        <v>1586</v>
      </c>
    </row>
    <row r="338" spans="1:14" s="288" customFormat="1" ht="27.75" customHeight="1">
      <c r="A338" s="336">
        <v>312</v>
      </c>
      <c r="B338" s="332">
        <v>66</v>
      </c>
      <c r="C338" s="332" t="s">
        <v>33</v>
      </c>
      <c r="D338" s="337" t="s">
        <v>1265</v>
      </c>
      <c r="E338" s="337" t="s">
        <v>1265</v>
      </c>
      <c r="F338" s="337" t="s">
        <v>1266</v>
      </c>
      <c r="G338" s="332" t="s">
        <v>1573</v>
      </c>
      <c r="H338" s="332" t="s">
        <v>1109</v>
      </c>
      <c r="I338" s="333">
        <v>1</v>
      </c>
      <c r="J338" s="334">
        <v>2000</v>
      </c>
      <c r="K338" s="334">
        <f t="shared" si="23"/>
        <v>2000</v>
      </c>
      <c r="L338" s="334">
        <f t="shared" si="22"/>
        <v>2240</v>
      </c>
      <c r="M338" s="356" t="s">
        <v>303</v>
      </c>
      <c r="N338" s="332" t="s">
        <v>1586</v>
      </c>
    </row>
    <row r="339" spans="1:14" s="288" customFormat="1" ht="27.75" customHeight="1">
      <c r="A339" s="336">
        <v>313</v>
      </c>
      <c r="B339" s="332">
        <v>67</v>
      </c>
      <c r="C339" s="332" t="s">
        <v>33</v>
      </c>
      <c r="D339" s="337" t="s">
        <v>1267</v>
      </c>
      <c r="E339" s="337" t="s">
        <v>1267</v>
      </c>
      <c r="F339" s="337" t="s">
        <v>1268</v>
      </c>
      <c r="G339" s="332" t="s">
        <v>1573</v>
      </c>
      <c r="H339" s="332" t="s">
        <v>1109</v>
      </c>
      <c r="I339" s="333">
        <v>2</v>
      </c>
      <c r="J339" s="334">
        <v>24600</v>
      </c>
      <c r="K339" s="334">
        <f t="shared" si="23"/>
        <v>49200</v>
      </c>
      <c r="L339" s="334">
        <f t="shared" si="22"/>
        <v>55104.000000000007</v>
      </c>
      <c r="M339" s="356" t="s">
        <v>303</v>
      </c>
      <c r="N339" s="332" t="s">
        <v>1586</v>
      </c>
    </row>
    <row r="340" spans="1:14" s="288" customFormat="1" ht="27.75" customHeight="1">
      <c r="A340" s="336">
        <v>314</v>
      </c>
      <c r="B340" s="332">
        <v>68</v>
      </c>
      <c r="C340" s="332" t="s">
        <v>33</v>
      </c>
      <c r="D340" s="337" t="s">
        <v>1269</v>
      </c>
      <c r="E340" s="337" t="s">
        <v>1269</v>
      </c>
      <c r="F340" s="337" t="s">
        <v>1270</v>
      </c>
      <c r="G340" s="332" t="s">
        <v>1573</v>
      </c>
      <c r="H340" s="332" t="s">
        <v>1109</v>
      </c>
      <c r="I340" s="333">
        <v>2</v>
      </c>
      <c r="J340" s="334">
        <v>19365</v>
      </c>
      <c r="K340" s="334">
        <f t="shared" si="23"/>
        <v>38730</v>
      </c>
      <c r="L340" s="334">
        <f t="shared" si="22"/>
        <v>43377.600000000006</v>
      </c>
      <c r="M340" s="356" t="s">
        <v>303</v>
      </c>
      <c r="N340" s="332" t="s">
        <v>1586</v>
      </c>
    </row>
    <row r="341" spans="1:14" s="288" customFormat="1" ht="27.75" customHeight="1">
      <c r="A341" s="336">
        <v>315</v>
      </c>
      <c r="B341" s="332">
        <v>69</v>
      </c>
      <c r="C341" s="332" t="s">
        <v>33</v>
      </c>
      <c r="D341" s="337" t="s">
        <v>1271</v>
      </c>
      <c r="E341" s="337" t="s">
        <v>1271</v>
      </c>
      <c r="F341" s="337" t="s">
        <v>1272</v>
      </c>
      <c r="G341" s="332" t="s">
        <v>1573</v>
      </c>
      <c r="H341" s="332" t="s">
        <v>1109</v>
      </c>
      <c r="I341" s="333">
        <v>2</v>
      </c>
      <c r="J341" s="334">
        <v>35445</v>
      </c>
      <c r="K341" s="334">
        <f t="shared" si="23"/>
        <v>70890</v>
      </c>
      <c r="L341" s="334">
        <f t="shared" si="22"/>
        <v>79396.800000000003</v>
      </c>
      <c r="M341" s="356" t="s">
        <v>303</v>
      </c>
      <c r="N341" s="332" t="s">
        <v>1586</v>
      </c>
    </row>
    <row r="342" spans="1:14" s="288" customFormat="1" ht="27.75" customHeight="1">
      <c r="A342" s="336">
        <v>316</v>
      </c>
      <c r="B342" s="332">
        <v>70</v>
      </c>
      <c r="C342" s="332" t="s">
        <v>33</v>
      </c>
      <c r="D342" s="337" t="s">
        <v>1273</v>
      </c>
      <c r="E342" s="337" t="s">
        <v>1273</v>
      </c>
      <c r="F342" s="337" t="s">
        <v>1274</v>
      </c>
      <c r="G342" s="332" t="s">
        <v>1573</v>
      </c>
      <c r="H342" s="332" t="s">
        <v>1109</v>
      </c>
      <c r="I342" s="333">
        <v>7</v>
      </c>
      <c r="J342" s="334">
        <v>2310</v>
      </c>
      <c r="K342" s="334">
        <f t="shared" si="23"/>
        <v>16170</v>
      </c>
      <c r="L342" s="334">
        <f t="shared" si="22"/>
        <v>18110.400000000001</v>
      </c>
      <c r="M342" s="356" t="s">
        <v>303</v>
      </c>
      <c r="N342" s="332" t="s">
        <v>1586</v>
      </c>
    </row>
    <row r="343" spans="1:14" s="288" customFormat="1" ht="27.75" customHeight="1">
      <c r="A343" s="336">
        <v>317</v>
      </c>
      <c r="B343" s="332">
        <v>71</v>
      </c>
      <c r="C343" s="332" t="s">
        <v>33</v>
      </c>
      <c r="D343" s="337" t="s">
        <v>1275</v>
      </c>
      <c r="E343" s="337" t="s">
        <v>1275</v>
      </c>
      <c r="F343" s="337" t="s">
        <v>1276</v>
      </c>
      <c r="G343" s="332" t="s">
        <v>1573</v>
      </c>
      <c r="H343" s="332" t="s">
        <v>1198</v>
      </c>
      <c r="I343" s="333">
        <v>10</v>
      </c>
      <c r="J343" s="334">
        <v>1620</v>
      </c>
      <c r="K343" s="334">
        <f t="shared" si="23"/>
        <v>16200</v>
      </c>
      <c r="L343" s="334">
        <f t="shared" si="22"/>
        <v>18144</v>
      </c>
      <c r="M343" s="356" t="s">
        <v>303</v>
      </c>
      <c r="N343" s="332" t="s">
        <v>1586</v>
      </c>
    </row>
    <row r="344" spans="1:14" s="288" customFormat="1" ht="27.75" customHeight="1">
      <c r="A344" s="336">
        <v>318</v>
      </c>
      <c r="B344" s="332">
        <v>72</v>
      </c>
      <c r="C344" s="332" t="s">
        <v>33</v>
      </c>
      <c r="D344" s="337" t="s">
        <v>1277</v>
      </c>
      <c r="E344" s="337" t="s">
        <v>1277</v>
      </c>
      <c r="F344" s="337" t="s">
        <v>1278</v>
      </c>
      <c r="G344" s="332" t="s">
        <v>1573</v>
      </c>
      <c r="H344" s="332" t="s">
        <v>1109</v>
      </c>
      <c r="I344" s="333">
        <v>2</v>
      </c>
      <c r="J344" s="334">
        <v>18870</v>
      </c>
      <c r="K344" s="334">
        <f t="shared" si="23"/>
        <v>37740</v>
      </c>
      <c r="L344" s="334">
        <f t="shared" si="22"/>
        <v>42268.800000000003</v>
      </c>
      <c r="M344" s="356" t="s">
        <v>303</v>
      </c>
      <c r="N344" s="332" t="s">
        <v>1586</v>
      </c>
    </row>
    <row r="345" spans="1:14" s="288" customFormat="1" ht="27.75" customHeight="1">
      <c r="A345" s="336">
        <v>319</v>
      </c>
      <c r="B345" s="332">
        <v>73</v>
      </c>
      <c r="C345" s="332" t="s">
        <v>33</v>
      </c>
      <c r="D345" s="337" t="s">
        <v>1279</v>
      </c>
      <c r="E345" s="337" t="s">
        <v>1279</v>
      </c>
      <c r="F345" s="337" t="s">
        <v>1205</v>
      </c>
      <c r="G345" s="332" t="s">
        <v>1573</v>
      </c>
      <c r="H345" s="332" t="s">
        <v>1109</v>
      </c>
      <c r="I345" s="333">
        <v>5</v>
      </c>
      <c r="J345" s="334">
        <v>2665</v>
      </c>
      <c r="K345" s="334">
        <f t="shared" si="23"/>
        <v>13325</v>
      </c>
      <c r="L345" s="334">
        <f t="shared" si="22"/>
        <v>14924.000000000002</v>
      </c>
      <c r="M345" s="356" t="s">
        <v>303</v>
      </c>
      <c r="N345" s="332" t="s">
        <v>1586</v>
      </c>
    </row>
    <row r="346" spans="1:14" s="288" customFormat="1" ht="27.75" customHeight="1">
      <c r="A346" s="336">
        <v>320</v>
      </c>
      <c r="B346" s="332">
        <v>74</v>
      </c>
      <c r="C346" s="332" t="s">
        <v>33</v>
      </c>
      <c r="D346" s="337" t="s">
        <v>1206</v>
      </c>
      <c r="E346" s="337" t="s">
        <v>1206</v>
      </c>
      <c r="F346" s="337" t="s">
        <v>1280</v>
      </c>
      <c r="G346" s="332" t="s">
        <v>1573</v>
      </c>
      <c r="H346" s="332" t="s">
        <v>1184</v>
      </c>
      <c r="I346" s="333">
        <v>5</v>
      </c>
      <c r="J346" s="334">
        <v>3165</v>
      </c>
      <c r="K346" s="334">
        <f t="shared" si="23"/>
        <v>15825</v>
      </c>
      <c r="L346" s="334">
        <f t="shared" si="22"/>
        <v>17724</v>
      </c>
      <c r="M346" s="356" t="s">
        <v>303</v>
      </c>
      <c r="N346" s="332" t="s">
        <v>1586</v>
      </c>
    </row>
    <row r="347" spans="1:14" s="288" customFormat="1" ht="27.75" customHeight="1">
      <c r="A347" s="336">
        <v>321</v>
      </c>
      <c r="B347" s="332">
        <v>75</v>
      </c>
      <c r="C347" s="332" t="s">
        <v>33</v>
      </c>
      <c r="D347" s="337" t="s">
        <v>1281</v>
      </c>
      <c r="E347" s="337" t="s">
        <v>1281</v>
      </c>
      <c r="F347" s="337" t="s">
        <v>1282</v>
      </c>
      <c r="G347" s="332" t="s">
        <v>1573</v>
      </c>
      <c r="H347" s="332" t="s">
        <v>1109</v>
      </c>
      <c r="I347" s="333">
        <v>5</v>
      </c>
      <c r="J347" s="334">
        <v>1255</v>
      </c>
      <c r="K347" s="334">
        <f t="shared" si="23"/>
        <v>6275</v>
      </c>
      <c r="L347" s="334">
        <f t="shared" si="22"/>
        <v>7028.0000000000009</v>
      </c>
      <c r="M347" s="356" t="s">
        <v>303</v>
      </c>
      <c r="N347" s="332" t="s">
        <v>1586</v>
      </c>
    </row>
    <row r="348" spans="1:14" s="288" customFormat="1" ht="27.75" customHeight="1">
      <c r="A348" s="336">
        <v>322</v>
      </c>
      <c r="B348" s="332">
        <v>76</v>
      </c>
      <c r="C348" s="332" t="s">
        <v>33</v>
      </c>
      <c r="D348" s="337" t="s">
        <v>1283</v>
      </c>
      <c r="E348" s="337" t="s">
        <v>1283</v>
      </c>
      <c r="F348" s="337" t="s">
        <v>1284</v>
      </c>
      <c r="G348" s="332" t="s">
        <v>1573</v>
      </c>
      <c r="H348" s="332" t="s">
        <v>1184</v>
      </c>
      <c r="I348" s="333">
        <v>10</v>
      </c>
      <c r="J348" s="334">
        <v>3165</v>
      </c>
      <c r="K348" s="334">
        <f t="shared" si="23"/>
        <v>31650</v>
      </c>
      <c r="L348" s="334">
        <f t="shared" si="22"/>
        <v>35448</v>
      </c>
      <c r="M348" s="356" t="s">
        <v>303</v>
      </c>
      <c r="N348" s="332" t="s">
        <v>1586</v>
      </c>
    </row>
    <row r="349" spans="1:14" s="288" customFormat="1" ht="27.75" customHeight="1">
      <c r="A349" s="336">
        <v>323</v>
      </c>
      <c r="B349" s="332">
        <v>77</v>
      </c>
      <c r="C349" s="332" t="s">
        <v>33</v>
      </c>
      <c r="D349" s="337" t="s">
        <v>1285</v>
      </c>
      <c r="E349" s="337" t="s">
        <v>1285</v>
      </c>
      <c r="F349" s="337" t="s">
        <v>1284</v>
      </c>
      <c r="G349" s="332" t="s">
        <v>1573</v>
      </c>
      <c r="H349" s="332" t="s">
        <v>1184</v>
      </c>
      <c r="I349" s="333">
        <v>10</v>
      </c>
      <c r="J349" s="334">
        <v>3165</v>
      </c>
      <c r="K349" s="334">
        <f t="shared" si="23"/>
        <v>31650</v>
      </c>
      <c r="L349" s="334">
        <f t="shared" si="22"/>
        <v>35448</v>
      </c>
      <c r="M349" s="356" t="s">
        <v>303</v>
      </c>
      <c r="N349" s="332" t="s">
        <v>1586</v>
      </c>
    </row>
    <row r="350" spans="1:14" s="288" customFormat="1" ht="27.75" customHeight="1">
      <c r="A350" s="336">
        <v>324</v>
      </c>
      <c r="B350" s="332">
        <v>78</v>
      </c>
      <c r="C350" s="332" t="s">
        <v>33</v>
      </c>
      <c r="D350" s="337" t="s">
        <v>1286</v>
      </c>
      <c r="E350" s="337" t="s">
        <v>1286</v>
      </c>
      <c r="F350" s="337" t="s">
        <v>1284</v>
      </c>
      <c r="G350" s="332" t="s">
        <v>1573</v>
      </c>
      <c r="H350" s="332" t="s">
        <v>1184</v>
      </c>
      <c r="I350" s="333">
        <v>10</v>
      </c>
      <c r="J350" s="334">
        <v>3165</v>
      </c>
      <c r="K350" s="334">
        <f t="shared" si="23"/>
        <v>31650</v>
      </c>
      <c r="L350" s="334">
        <f t="shared" si="22"/>
        <v>35448</v>
      </c>
      <c r="M350" s="356" t="s">
        <v>303</v>
      </c>
      <c r="N350" s="332" t="s">
        <v>1586</v>
      </c>
    </row>
    <row r="351" spans="1:14" s="288" customFormat="1" ht="65.25" customHeight="1">
      <c r="A351" s="336">
        <v>325</v>
      </c>
      <c r="B351" s="332">
        <v>79</v>
      </c>
      <c r="C351" s="332" t="s">
        <v>33</v>
      </c>
      <c r="D351" s="337" t="s">
        <v>1287</v>
      </c>
      <c r="E351" s="337" t="s">
        <v>1287</v>
      </c>
      <c r="F351" s="337" t="s">
        <v>1288</v>
      </c>
      <c r="G351" s="332" t="s">
        <v>1573</v>
      </c>
      <c r="H351" s="332" t="s">
        <v>1184</v>
      </c>
      <c r="I351" s="333">
        <v>3</v>
      </c>
      <c r="J351" s="334">
        <v>9455</v>
      </c>
      <c r="K351" s="334">
        <f t="shared" si="23"/>
        <v>28365</v>
      </c>
      <c r="L351" s="334">
        <f t="shared" si="22"/>
        <v>31768.800000000003</v>
      </c>
      <c r="M351" s="356" t="s">
        <v>303</v>
      </c>
      <c r="N351" s="332" t="s">
        <v>1586</v>
      </c>
    </row>
    <row r="352" spans="1:14" s="288" customFormat="1" ht="27.75" customHeight="1">
      <c r="A352" s="336">
        <v>326</v>
      </c>
      <c r="B352" s="332">
        <v>80</v>
      </c>
      <c r="C352" s="332" t="s">
        <v>33</v>
      </c>
      <c r="D352" s="337" t="s">
        <v>1289</v>
      </c>
      <c r="E352" s="337" t="s">
        <v>1289</v>
      </c>
      <c r="F352" s="337" t="s">
        <v>1290</v>
      </c>
      <c r="G352" s="332" t="s">
        <v>1573</v>
      </c>
      <c r="H352" s="332" t="s">
        <v>1109</v>
      </c>
      <c r="I352" s="333">
        <v>6</v>
      </c>
      <c r="J352" s="334">
        <v>9455</v>
      </c>
      <c r="K352" s="334">
        <f t="shared" si="23"/>
        <v>56730</v>
      </c>
      <c r="L352" s="334">
        <f t="shared" si="22"/>
        <v>63537.600000000006</v>
      </c>
      <c r="M352" s="356" t="s">
        <v>303</v>
      </c>
      <c r="N352" s="332" t="s">
        <v>1586</v>
      </c>
    </row>
    <row r="353" spans="1:14" s="288" customFormat="1" ht="27.75" customHeight="1">
      <c r="A353" s="336">
        <v>327</v>
      </c>
      <c r="B353" s="332">
        <v>81</v>
      </c>
      <c r="C353" s="332" t="s">
        <v>33</v>
      </c>
      <c r="D353" s="337" t="s">
        <v>1291</v>
      </c>
      <c r="E353" s="337" t="s">
        <v>1291</v>
      </c>
      <c r="F353" s="337" t="s">
        <v>1292</v>
      </c>
      <c r="G353" s="332" t="s">
        <v>1573</v>
      </c>
      <c r="H353" s="332" t="s">
        <v>1109</v>
      </c>
      <c r="I353" s="333">
        <v>2</v>
      </c>
      <c r="J353" s="334">
        <v>8820</v>
      </c>
      <c r="K353" s="334">
        <f t="shared" si="23"/>
        <v>17640</v>
      </c>
      <c r="L353" s="334">
        <f t="shared" si="22"/>
        <v>19756.800000000003</v>
      </c>
      <c r="M353" s="356" t="s">
        <v>303</v>
      </c>
      <c r="N353" s="332" t="s">
        <v>1586</v>
      </c>
    </row>
    <row r="354" spans="1:14" s="288" customFormat="1" ht="27.75" customHeight="1">
      <c r="A354" s="336">
        <v>328</v>
      </c>
      <c r="B354" s="332">
        <v>82</v>
      </c>
      <c r="C354" s="332" t="s">
        <v>252</v>
      </c>
      <c r="D354" s="337" t="s">
        <v>1293</v>
      </c>
      <c r="E354" s="337" t="s">
        <v>1293</v>
      </c>
      <c r="F354" s="337" t="s">
        <v>1292</v>
      </c>
      <c r="G354" s="332" t="s">
        <v>1573</v>
      </c>
      <c r="H354" s="332" t="s">
        <v>1109</v>
      </c>
      <c r="I354" s="333">
        <v>84</v>
      </c>
      <c r="J354" s="334">
        <v>3600</v>
      </c>
      <c r="K354" s="334">
        <f t="shared" si="23"/>
        <v>302400</v>
      </c>
      <c r="L354" s="334">
        <f t="shared" si="22"/>
        <v>338688.00000000006</v>
      </c>
      <c r="M354" s="356" t="s">
        <v>303</v>
      </c>
      <c r="N354" s="332" t="s">
        <v>1586</v>
      </c>
    </row>
    <row r="355" spans="1:14" s="288" customFormat="1" ht="27.75" customHeight="1">
      <c r="A355" s="336">
        <v>329</v>
      </c>
      <c r="B355" s="332">
        <v>83</v>
      </c>
      <c r="C355" s="332" t="s">
        <v>252</v>
      </c>
      <c r="D355" s="337" t="s">
        <v>1294</v>
      </c>
      <c r="E355" s="337" t="s">
        <v>1294</v>
      </c>
      <c r="F355" s="337" t="s">
        <v>1292</v>
      </c>
      <c r="G355" s="332" t="s">
        <v>1573</v>
      </c>
      <c r="H355" s="332" t="s">
        <v>1109</v>
      </c>
      <c r="I355" s="333">
        <v>10</v>
      </c>
      <c r="J355" s="334">
        <v>18825</v>
      </c>
      <c r="K355" s="334">
        <f t="shared" si="23"/>
        <v>188250</v>
      </c>
      <c r="L355" s="334">
        <f t="shared" si="22"/>
        <v>210840.00000000003</v>
      </c>
      <c r="M355" s="356" t="s">
        <v>303</v>
      </c>
      <c r="N355" s="332" t="s">
        <v>1586</v>
      </c>
    </row>
    <row r="356" spans="1:14" s="309" customFormat="1" ht="27.75" customHeight="1">
      <c r="A356" s="336">
        <v>330</v>
      </c>
      <c r="B356" s="332">
        <v>84</v>
      </c>
      <c r="C356" s="332" t="s">
        <v>252</v>
      </c>
      <c r="D356" s="337" t="s">
        <v>1295</v>
      </c>
      <c r="E356" s="337" t="s">
        <v>1295</v>
      </c>
      <c r="F356" s="337" t="s">
        <v>1296</v>
      </c>
      <c r="G356" s="332" t="s">
        <v>1573</v>
      </c>
      <c r="H356" s="332" t="s">
        <v>1184</v>
      </c>
      <c r="I356" s="333">
        <v>1</v>
      </c>
      <c r="J356" s="334">
        <v>41500</v>
      </c>
      <c r="K356" s="334">
        <f t="shared" si="23"/>
        <v>41500</v>
      </c>
      <c r="L356" s="334">
        <f t="shared" si="22"/>
        <v>46480.000000000007</v>
      </c>
      <c r="M356" s="356" t="s">
        <v>303</v>
      </c>
      <c r="N356" s="332" t="s">
        <v>1586</v>
      </c>
    </row>
    <row r="357" spans="1:14" s="309" customFormat="1" ht="27.75" customHeight="1">
      <c r="A357" s="336">
        <v>331</v>
      </c>
      <c r="B357" s="332">
        <v>85</v>
      </c>
      <c r="C357" s="332" t="s">
        <v>252</v>
      </c>
      <c r="D357" s="337" t="s">
        <v>1297</v>
      </c>
      <c r="E357" s="337" t="s">
        <v>1297</v>
      </c>
      <c r="F357" s="337" t="s">
        <v>1298</v>
      </c>
      <c r="G357" s="332" t="s">
        <v>1573</v>
      </c>
      <c r="H357" s="332" t="s">
        <v>1184</v>
      </c>
      <c r="I357" s="333">
        <v>1</v>
      </c>
      <c r="J357" s="334">
        <v>49800</v>
      </c>
      <c r="K357" s="334">
        <f t="shared" si="23"/>
        <v>49800</v>
      </c>
      <c r="L357" s="334">
        <f t="shared" si="22"/>
        <v>55776.000000000007</v>
      </c>
      <c r="M357" s="356" t="s">
        <v>303</v>
      </c>
      <c r="N357" s="332" t="s">
        <v>1586</v>
      </c>
    </row>
    <row r="358" spans="1:14" s="309" customFormat="1" ht="27.75" customHeight="1">
      <c r="A358" s="336">
        <v>332</v>
      </c>
      <c r="B358" s="332">
        <v>86</v>
      </c>
      <c r="C358" s="332" t="s">
        <v>252</v>
      </c>
      <c r="D358" s="337" t="s">
        <v>1299</v>
      </c>
      <c r="E358" s="337" t="s">
        <v>1299</v>
      </c>
      <c r="F358" s="337" t="s">
        <v>1300</v>
      </c>
      <c r="G358" s="332" t="s">
        <v>1573</v>
      </c>
      <c r="H358" s="332" t="s">
        <v>1184</v>
      </c>
      <c r="I358" s="333">
        <v>2</v>
      </c>
      <c r="J358" s="334">
        <v>4500</v>
      </c>
      <c r="K358" s="334">
        <f t="shared" si="23"/>
        <v>9000</v>
      </c>
      <c r="L358" s="334">
        <f t="shared" si="22"/>
        <v>10080.000000000002</v>
      </c>
      <c r="M358" s="356" t="s">
        <v>303</v>
      </c>
      <c r="N358" s="332" t="s">
        <v>1586</v>
      </c>
    </row>
    <row r="359" spans="1:14" s="309" customFormat="1" ht="27.75" customHeight="1">
      <c r="A359" s="336">
        <v>333</v>
      </c>
      <c r="B359" s="332">
        <v>87</v>
      </c>
      <c r="C359" s="332" t="s">
        <v>252</v>
      </c>
      <c r="D359" s="337" t="s">
        <v>1301</v>
      </c>
      <c r="E359" s="337" t="s">
        <v>1301</v>
      </c>
      <c r="F359" s="337" t="s">
        <v>1302</v>
      </c>
      <c r="G359" s="332" t="s">
        <v>1573</v>
      </c>
      <c r="H359" s="332" t="s">
        <v>1109</v>
      </c>
      <c r="I359" s="333">
        <v>2</v>
      </c>
      <c r="J359" s="334">
        <v>18500</v>
      </c>
      <c r="K359" s="334">
        <f t="shared" si="23"/>
        <v>37000</v>
      </c>
      <c r="L359" s="334">
        <f t="shared" si="22"/>
        <v>41440.000000000007</v>
      </c>
      <c r="M359" s="356" t="s">
        <v>303</v>
      </c>
      <c r="N359" s="332" t="s">
        <v>1586</v>
      </c>
    </row>
    <row r="360" spans="1:14" s="288" customFormat="1" ht="27.75" customHeight="1">
      <c r="A360" s="336">
        <v>334</v>
      </c>
      <c r="B360" s="332">
        <v>88</v>
      </c>
      <c r="C360" s="332" t="s">
        <v>252</v>
      </c>
      <c r="D360" s="337" t="s">
        <v>1303</v>
      </c>
      <c r="E360" s="337" t="s">
        <v>1303</v>
      </c>
      <c r="F360" s="337" t="s">
        <v>1304</v>
      </c>
      <c r="G360" s="332" t="s">
        <v>1573</v>
      </c>
      <c r="H360" s="332" t="s">
        <v>1109</v>
      </c>
      <c r="I360" s="333">
        <v>25</v>
      </c>
      <c r="J360" s="334">
        <v>3365</v>
      </c>
      <c r="K360" s="334">
        <f t="shared" si="23"/>
        <v>84125</v>
      </c>
      <c r="L360" s="334">
        <f t="shared" si="22"/>
        <v>94220.000000000015</v>
      </c>
      <c r="M360" s="356" t="s">
        <v>303</v>
      </c>
      <c r="N360" s="332" t="s">
        <v>1586</v>
      </c>
    </row>
    <row r="361" spans="1:14" s="288" customFormat="1" ht="27.75" customHeight="1">
      <c r="A361" s="336">
        <v>335</v>
      </c>
      <c r="B361" s="332">
        <v>89</v>
      </c>
      <c r="C361" s="332" t="s">
        <v>252</v>
      </c>
      <c r="D361" s="337" t="s">
        <v>1305</v>
      </c>
      <c r="E361" s="337" t="s">
        <v>1305</v>
      </c>
      <c r="F361" s="337" t="s">
        <v>1304</v>
      </c>
      <c r="G361" s="332" t="s">
        <v>1573</v>
      </c>
      <c r="H361" s="332" t="s">
        <v>1109</v>
      </c>
      <c r="I361" s="333">
        <v>4</v>
      </c>
      <c r="J361" s="334">
        <v>1065</v>
      </c>
      <c r="K361" s="334">
        <f t="shared" si="23"/>
        <v>4260</v>
      </c>
      <c r="L361" s="334">
        <f t="shared" ref="L361:L395" si="24">K361*1.12</f>
        <v>4771.2000000000007</v>
      </c>
      <c r="M361" s="356" t="s">
        <v>303</v>
      </c>
      <c r="N361" s="332" t="s">
        <v>1586</v>
      </c>
    </row>
    <row r="362" spans="1:14" s="288" customFormat="1" ht="27.75" customHeight="1">
      <c r="A362" s="336">
        <v>336</v>
      </c>
      <c r="B362" s="332">
        <v>90</v>
      </c>
      <c r="C362" s="332" t="s">
        <v>252</v>
      </c>
      <c r="D362" s="337" t="s">
        <v>1306</v>
      </c>
      <c r="E362" s="337" t="s">
        <v>1306</v>
      </c>
      <c r="F362" s="337" t="s">
        <v>1307</v>
      </c>
      <c r="G362" s="332" t="s">
        <v>1573</v>
      </c>
      <c r="H362" s="332" t="s">
        <v>1184</v>
      </c>
      <c r="I362" s="333">
        <v>1</v>
      </c>
      <c r="J362" s="334">
        <v>5196</v>
      </c>
      <c r="K362" s="334">
        <f t="shared" si="23"/>
        <v>5196</v>
      </c>
      <c r="L362" s="334">
        <f t="shared" si="24"/>
        <v>5819.52</v>
      </c>
      <c r="M362" s="356" t="s">
        <v>303</v>
      </c>
      <c r="N362" s="332" t="s">
        <v>1586</v>
      </c>
    </row>
    <row r="363" spans="1:14" s="288" customFormat="1" ht="27.75" customHeight="1">
      <c r="A363" s="336">
        <v>337</v>
      </c>
      <c r="B363" s="332">
        <v>91</v>
      </c>
      <c r="C363" s="332" t="s">
        <v>252</v>
      </c>
      <c r="D363" s="337" t="s">
        <v>1308</v>
      </c>
      <c r="E363" s="337" t="s">
        <v>1308</v>
      </c>
      <c r="F363" s="337" t="s">
        <v>1309</v>
      </c>
      <c r="G363" s="332" t="s">
        <v>1573</v>
      </c>
      <c r="H363" s="332" t="s">
        <v>1184</v>
      </c>
      <c r="I363" s="333">
        <v>1</v>
      </c>
      <c r="J363" s="334">
        <v>5196</v>
      </c>
      <c r="K363" s="334">
        <f t="shared" si="23"/>
        <v>5196</v>
      </c>
      <c r="L363" s="334">
        <f t="shared" si="24"/>
        <v>5819.52</v>
      </c>
      <c r="M363" s="356" t="s">
        <v>303</v>
      </c>
      <c r="N363" s="332" t="s">
        <v>1586</v>
      </c>
    </row>
    <row r="364" spans="1:14" s="288" customFormat="1" ht="27.75" customHeight="1">
      <c r="A364" s="336">
        <v>338</v>
      </c>
      <c r="B364" s="332">
        <v>92</v>
      </c>
      <c r="C364" s="332" t="s">
        <v>252</v>
      </c>
      <c r="D364" s="337" t="s">
        <v>1310</v>
      </c>
      <c r="E364" s="337" t="s">
        <v>1310</v>
      </c>
      <c r="F364" s="337" t="s">
        <v>1311</v>
      </c>
      <c r="G364" s="332" t="s">
        <v>1573</v>
      </c>
      <c r="H364" s="332" t="s">
        <v>1184</v>
      </c>
      <c r="I364" s="333">
        <v>1</v>
      </c>
      <c r="J364" s="334">
        <v>5196</v>
      </c>
      <c r="K364" s="334">
        <f t="shared" si="23"/>
        <v>5196</v>
      </c>
      <c r="L364" s="334">
        <f t="shared" si="24"/>
        <v>5819.52</v>
      </c>
      <c r="M364" s="356" t="s">
        <v>303</v>
      </c>
      <c r="N364" s="332" t="s">
        <v>1586</v>
      </c>
    </row>
    <row r="365" spans="1:14" s="288" customFormat="1" ht="27.75" customHeight="1">
      <c r="A365" s="336">
        <v>339</v>
      </c>
      <c r="B365" s="332">
        <v>93</v>
      </c>
      <c r="C365" s="332" t="s">
        <v>252</v>
      </c>
      <c r="D365" s="337" t="s">
        <v>1312</v>
      </c>
      <c r="E365" s="337" t="s">
        <v>1312</v>
      </c>
      <c r="F365" s="337" t="s">
        <v>1313</v>
      </c>
      <c r="G365" s="332" t="s">
        <v>1573</v>
      </c>
      <c r="H365" s="332" t="s">
        <v>1184</v>
      </c>
      <c r="I365" s="333">
        <v>1</v>
      </c>
      <c r="J365" s="334">
        <v>5196</v>
      </c>
      <c r="K365" s="334">
        <f t="shared" si="23"/>
        <v>5196</v>
      </c>
      <c r="L365" s="334">
        <f t="shared" si="24"/>
        <v>5819.52</v>
      </c>
      <c r="M365" s="356" t="s">
        <v>303</v>
      </c>
      <c r="N365" s="332" t="s">
        <v>1586</v>
      </c>
    </row>
    <row r="366" spans="1:14" s="288" customFormat="1" ht="27.75" customHeight="1">
      <c r="A366" s="336">
        <v>340</v>
      </c>
      <c r="B366" s="332">
        <v>94</v>
      </c>
      <c r="C366" s="332" t="s">
        <v>252</v>
      </c>
      <c r="D366" s="337" t="s">
        <v>1314</v>
      </c>
      <c r="E366" s="337" t="s">
        <v>1314</v>
      </c>
      <c r="F366" s="337" t="s">
        <v>1315</v>
      </c>
      <c r="G366" s="332" t="s">
        <v>1573</v>
      </c>
      <c r="H366" s="332" t="s">
        <v>1109</v>
      </c>
      <c r="I366" s="333">
        <v>2</v>
      </c>
      <c r="J366" s="334">
        <v>5196</v>
      </c>
      <c r="K366" s="334">
        <f t="shared" si="23"/>
        <v>10392</v>
      </c>
      <c r="L366" s="334">
        <f t="shared" si="24"/>
        <v>11639.04</v>
      </c>
      <c r="M366" s="356" t="s">
        <v>303</v>
      </c>
      <c r="N366" s="332" t="s">
        <v>1586</v>
      </c>
    </row>
    <row r="367" spans="1:14" s="288" customFormat="1" ht="27.75" customHeight="1">
      <c r="A367" s="336">
        <v>341</v>
      </c>
      <c r="B367" s="332">
        <v>95</v>
      </c>
      <c r="C367" s="332" t="s">
        <v>252</v>
      </c>
      <c r="D367" s="337" t="s">
        <v>1316</v>
      </c>
      <c r="E367" s="337" t="s">
        <v>1316</v>
      </c>
      <c r="F367" s="337" t="s">
        <v>1317</v>
      </c>
      <c r="G367" s="332" t="s">
        <v>1573</v>
      </c>
      <c r="H367" s="332" t="s">
        <v>1109</v>
      </c>
      <c r="I367" s="333">
        <v>2</v>
      </c>
      <c r="J367" s="334">
        <v>5196</v>
      </c>
      <c r="K367" s="334">
        <f t="shared" si="23"/>
        <v>10392</v>
      </c>
      <c r="L367" s="334">
        <f t="shared" si="24"/>
        <v>11639.04</v>
      </c>
      <c r="M367" s="356" t="s">
        <v>303</v>
      </c>
      <c r="N367" s="332" t="s">
        <v>1586</v>
      </c>
    </row>
    <row r="368" spans="1:14" s="288" customFormat="1" ht="27.75" customHeight="1">
      <c r="A368" s="336">
        <v>342</v>
      </c>
      <c r="B368" s="332">
        <v>96</v>
      </c>
      <c r="C368" s="332" t="s">
        <v>252</v>
      </c>
      <c r="D368" s="337" t="s">
        <v>1318</v>
      </c>
      <c r="E368" s="337" t="s">
        <v>1318</v>
      </c>
      <c r="F368" s="337" t="s">
        <v>1318</v>
      </c>
      <c r="G368" s="332" t="s">
        <v>1573</v>
      </c>
      <c r="H368" s="332" t="s">
        <v>1366</v>
      </c>
      <c r="I368" s="333">
        <v>20</v>
      </c>
      <c r="J368" s="334">
        <v>15785</v>
      </c>
      <c r="K368" s="334">
        <f t="shared" si="23"/>
        <v>315700</v>
      </c>
      <c r="L368" s="334">
        <f t="shared" si="24"/>
        <v>353584.00000000006</v>
      </c>
      <c r="M368" s="356" t="s">
        <v>303</v>
      </c>
      <c r="N368" s="332" t="s">
        <v>1586</v>
      </c>
    </row>
    <row r="369" spans="1:14" s="288" customFormat="1" ht="27.75" customHeight="1">
      <c r="A369" s="336">
        <v>343</v>
      </c>
      <c r="B369" s="332">
        <v>97</v>
      </c>
      <c r="C369" s="332" t="s">
        <v>252</v>
      </c>
      <c r="D369" s="337" t="s">
        <v>1319</v>
      </c>
      <c r="E369" s="337" t="s">
        <v>1319</v>
      </c>
      <c r="F369" s="337" t="s">
        <v>1320</v>
      </c>
      <c r="G369" s="332" t="s">
        <v>1573</v>
      </c>
      <c r="H369" s="332" t="s">
        <v>1184</v>
      </c>
      <c r="I369" s="333">
        <v>25</v>
      </c>
      <c r="J369" s="334">
        <v>31011</v>
      </c>
      <c r="K369" s="334">
        <f t="shared" si="23"/>
        <v>775275</v>
      </c>
      <c r="L369" s="334">
        <f t="shared" si="24"/>
        <v>868308.00000000012</v>
      </c>
      <c r="M369" s="356" t="s">
        <v>303</v>
      </c>
      <c r="N369" s="332" t="s">
        <v>1586</v>
      </c>
    </row>
    <row r="370" spans="1:14" s="288" customFormat="1" ht="27.75" customHeight="1">
      <c r="A370" s="336">
        <v>344</v>
      </c>
      <c r="B370" s="332">
        <v>98</v>
      </c>
      <c r="C370" s="332" t="s">
        <v>252</v>
      </c>
      <c r="D370" s="337" t="s">
        <v>1321</v>
      </c>
      <c r="E370" s="337" t="s">
        <v>1321</v>
      </c>
      <c r="F370" s="337" t="s">
        <v>1322</v>
      </c>
      <c r="G370" s="332" t="s">
        <v>1573</v>
      </c>
      <c r="H370" s="332" t="s">
        <v>1198</v>
      </c>
      <c r="I370" s="333">
        <v>30</v>
      </c>
      <c r="J370" s="334">
        <v>1185</v>
      </c>
      <c r="K370" s="334">
        <f t="shared" si="23"/>
        <v>35550</v>
      </c>
      <c r="L370" s="334">
        <f t="shared" si="24"/>
        <v>39816.000000000007</v>
      </c>
      <c r="M370" s="356" t="s">
        <v>303</v>
      </c>
      <c r="N370" s="332" t="s">
        <v>1586</v>
      </c>
    </row>
    <row r="371" spans="1:14" s="288" customFormat="1" ht="27.75" customHeight="1">
      <c r="A371" s="336">
        <v>345</v>
      </c>
      <c r="B371" s="332">
        <v>99</v>
      </c>
      <c r="C371" s="332" t="s">
        <v>252</v>
      </c>
      <c r="D371" s="337" t="s">
        <v>1323</v>
      </c>
      <c r="E371" s="337" t="s">
        <v>1323</v>
      </c>
      <c r="F371" s="337" t="s">
        <v>1324</v>
      </c>
      <c r="G371" s="332" t="s">
        <v>1573</v>
      </c>
      <c r="H371" s="332" t="s">
        <v>1109</v>
      </c>
      <c r="I371" s="333">
        <v>3</v>
      </c>
      <c r="J371" s="334">
        <v>1902</v>
      </c>
      <c r="K371" s="334">
        <f t="shared" si="23"/>
        <v>5706</v>
      </c>
      <c r="L371" s="334">
        <f t="shared" si="24"/>
        <v>6390.72</v>
      </c>
      <c r="M371" s="356" t="s">
        <v>303</v>
      </c>
      <c r="N371" s="332" t="s">
        <v>1586</v>
      </c>
    </row>
    <row r="372" spans="1:14" s="288" customFormat="1" ht="27.75" customHeight="1">
      <c r="A372" s="336">
        <v>346</v>
      </c>
      <c r="B372" s="332">
        <v>10</v>
      </c>
      <c r="C372" s="332" t="s">
        <v>252</v>
      </c>
      <c r="D372" s="337" t="s">
        <v>1325</v>
      </c>
      <c r="E372" s="337" t="s">
        <v>1325</v>
      </c>
      <c r="F372" s="337" t="s">
        <v>1326</v>
      </c>
      <c r="G372" s="332" t="s">
        <v>1573</v>
      </c>
      <c r="H372" s="332" t="s">
        <v>1184</v>
      </c>
      <c r="I372" s="333">
        <v>1</v>
      </c>
      <c r="J372" s="334">
        <v>32405</v>
      </c>
      <c r="K372" s="334">
        <f t="shared" si="23"/>
        <v>32405</v>
      </c>
      <c r="L372" s="334">
        <f t="shared" si="24"/>
        <v>36293.600000000006</v>
      </c>
      <c r="M372" s="356" t="s">
        <v>303</v>
      </c>
      <c r="N372" s="332" t="s">
        <v>1586</v>
      </c>
    </row>
    <row r="373" spans="1:14" s="288" customFormat="1" ht="27.75" customHeight="1">
      <c r="A373" s="336">
        <v>347</v>
      </c>
      <c r="B373" s="332">
        <v>101</v>
      </c>
      <c r="C373" s="332" t="s">
        <v>252</v>
      </c>
      <c r="D373" s="337" t="s">
        <v>1327</v>
      </c>
      <c r="E373" s="337" t="s">
        <v>1327</v>
      </c>
      <c r="F373" s="337" t="s">
        <v>1328</v>
      </c>
      <c r="G373" s="332" t="s">
        <v>1573</v>
      </c>
      <c r="H373" s="332" t="s">
        <v>1110</v>
      </c>
      <c r="I373" s="333">
        <v>3</v>
      </c>
      <c r="J373" s="334">
        <v>10507</v>
      </c>
      <c r="K373" s="334">
        <f t="shared" si="23"/>
        <v>31521</v>
      </c>
      <c r="L373" s="334">
        <f t="shared" si="24"/>
        <v>35303.520000000004</v>
      </c>
      <c r="M373" s="356" t="s">
        <v>303</v>
      </c>
      <c r="N373" s="332" t="s">
        <v>1586</v>
      </c>
    </row>
    <row r="374" spans="1:14" s="288" customFormat="1" ht="27.75" customHeight="1">
      <c r="A374" s="336">
        <v>348</v>
      </c>
      <c r="B374" s="332">
        <v>102</v>
      </c>
      <c r="C374" s="332" t="s">
        <v>252</v>
      </c>
      <c r="D374" s="337" t="s">
        <v>1329</v>
      </c>
      <c r="E374" s="337" t="s">
        <v>1329</v>
      </c>
      <c r="F374" s="337" t="s">
        <v>1330</v>
      </c>
      <c r="G374" s="332" t="s">
        <v>1573</v>
      </c>
      <c r="H374" s="332" t="s">
        <v>1109</v>
      </c>
      <c r="I374" s="333">
        <v>6</v>
      </c>
      <c r="J374" s="334">
        <v>1825</v>
      </c>
      <c r="K374" s="334">
        <f t="shared" si="23"/>
        <v>10950</v>
      </c>
      <c r="L374" s="334">
        <f t="shared" si="24"/>
        <v>12264.000000000002</v>
      </c>
      <c r="M374" s="356" t="s">
        <v>303</v>
      </c>
      <c r="N374" s="332" t="s">
        <v>1586</v>
      </c>
    </row>
    <row r="375" spans="1:14" s="288" customFormat="1" ht="27.75" customHeight="1">
      <c r="A375" s="336">
        <v>349</v>
      </c>
      <c r="B375" s="332">
        <v>103</v>
      </c>
      <c r="C375" s="332" t="s">
        <v>252</v>
      </c>
      <c r="D375" s="337" t="s">
        <v>1331</v>
      </c>
      <c r="E375" s="337" t="s">
        <v>1331</v>
      </c>
      <c r="F375" s="337" t="s">
        <v>1331</v>
      </c>
      <c r="G375" s="332" t="s">
        <v>1573</v>
      </c>
      <c r="H375" s="332" t="s">
        <v>1109</v>
      </c>
      <c r="I375" s="333">
        <v>20</v>
      </c>
      <c r="J375" s="334">
        <v>2080</v>
      </c>
      <c r="K375" s="334">
        <f t="shared" si="23"/>
        <v>41600</v>
      </c>
      <c r="L375" s="334">
        <f t="shared" si="24"/>
        <v>46592.000000000007</v>
      </c>
      <c r="M375" s="356" t="s">
        <v>303</v>
      </c>
      <c r="N375" s="332" t="s">
        <v>1586</v>
      </c>
    </row>
    <row r="376" spans="1:14" s="288" customFormat="1" ht="27.75" customHeight="1">
      <c r="A376" s="336">
        <v>350</v>
      </c>
      <c r="B376" s="332">
        <v>104</v>
      </c>
      <c r="C376" s="332" t="s">
        <v>252</v>
      </c>
      <c r="D376" s="337" t="s">
        <v>1332</v>
      </c>
      <c r="E376" s="337" t="s">
        <v>1332</v>
      </c>
      <c r="F376" s="337" t="s">
        <v>1333</v>
      </c>
      <c r="G376" s="332" t="s">
        <v>1573</v>
      </c>
      <c r="H376" s="332" t="s">
        <v>1109</v>
      </c>
      <c r="I376" s="333">
        <v>5</v>
      </c>
      <c r="J376" s="334">
        <v>3945</v>
      </c>
      <c r="K376" s="334">
        <f t="shared" si="23"/>
        <v>19725</v>
      </c>
      <c r="L376" s="334">
        <f t="shared" si="24"/>
        <v>22092.000000000004</v>
      </c>
      <c r="M376" s="356" t="s">
        <v>303</v>
      </c>
      <c r="N376" s="332" t="s">
        <v>1586</v>
      </c>
    </row>
    <row r="377" spans="1:14" s="288" customFormat="1" ht="27.75" customHeight="1">
      <c r="A377" s="336">
        <v>351</v>
      </c>
      <c r="B377" s="332">
        <v>105</v>
      </c>
      <c r="C377" s="332" t="s">
        <v>252</v>
      </c>
      <c r="D377" s="337" t="s">
        <v>1334</v>
      </c>
      <c r="E377" s="337" t="s">
        <v>1334</v>
      </c>
      <c r="F377" s="337" t="s">
        <v>1333</v>
      </c>
      <c r="G377" s="332" t="s">
        <v>1573</v>
      </c>
      <c r="H377" s="332" t="s">
        <v>1109</v>
      </c>
      <c r="I377" s="333">
        <v>10</v>
      </c>
      <c r="J377" s="334">
        <v>2945</v>
      </c>
      <c r="K377" s="334">
        <f t="shared" si="23"/>
        <v>29450</v>
      </c>
      <c r="L377" s="334">
        <f t="shared" si="24"/>
        <v>32984</v>
      </c>
      <c r="M377" s="356" t="s">
        <v>303</v>
      </c>
      <c r="N377" s="332" t="s">
        <v>1586</v>
      </c>
    </row>
    <row r="378" spans="1:14" s="288" customFormat="1" ht="27.75" customHeight="1">
      <c r="A378" s="336">
        <v>352</v>
      </c>
      <c r="B378" s="332">
        <v>106</v>
      </c>
      <c r="C378" s="332" t="s">
        <v>252</v>
      </c>
      <c r="D378" s="337" t="s">
        <v>1335</v>
      </c>
      <c r="E378" s="337" t="s">
        <v>1335</v>
      </c>
      <c r="F378" s="337" t="s">
        <v>1333</v>
      </c>
      <c r="G378" s="332" t="s">
        <v>1573</v>
      </c>
      <c r="H378" s="332" t="s">
        <v>1109</v>
      </c>
      <c r="I378" s="333">
        <v>6</v>
      </c>
      <c r="J378" s="334">
        <v>2945</v>
      </c>
      <c r="K378" s="334">
        <f t="shared" si="23"/>
        <v>17670</v>
      </c>
      <c r="L378" s="334">
        <f t="shared" si="24"/>
        <v>19790.400000000001</v>
      </c>
      <c r="M378" s="356" t="s">
        <v>303</v>
      </c>
      <c r="N378" s="332" t="s">
        <v>1586</v>
      </c>
    </row>
    <row r="379" spans="1:14" s="288" customFormat="1" ht="27.75" customHeight="1">
      <c r="A379" s="336">
        <v>353</v>
      </c>
      <c r="B379" s="332">
        <v>107</v>
      </c>
      <c r="C379" s="332" t="s">
        <v>252</v>
      </c>
      <c r="D379" s="337" t="s">
        <v>1336</v>
      </c>
      <c r="E379" s="337" t="s">
        <v>1336</v>
      </c>
      <c r="F379" s="337" t="s">
        <v>1337</v>
      </c>
      <c r="G379" s="332" t="s">
        <v>1573</v>
      </c>
      <c r="H379" s="332" t="s">
        <v>1109</v>
      </c>
      <c r="I379" s="333">
        <v>20</v>
      </c>
      <c r="J379" s="334">
        <v>28452</v>
      </c>
      <c r="K379" s="334">
        <f t="shared" si="23"/>
        <v>569040</v>
      </c>
      <c r="L379" s="334">
        <f t="shared" si="24"/>
        <v>637324.80000000005</v>
      </c>
      <c r="M379" s="356" t="s">
        <v>303</v>
      </c>
      <c r="N379" s="332" t="s">
        <v>1586</v>
      </c>
    </row>
    <row r="380" spans="1:14" s="288" customFormat="1" ht="27.75" customHeight="1">
      <c r="A380" s="336">
        <v>354</v>
      </c>
      <c r="B380" s="332">
        <v>108</v>
      </c>
      <c r="C380" s="332" t="s">
        <v>252</v>
      </c>
      <c r="D380" s="337" t="s">
        <v>1338</v>
      </c>
      <c r="E380" s="337" t="s">
        <v>1338</v>
      </c>
      <c r="F380" s="337" t="s">
        <v>1339</v>
      </c>
      <c r="G380" s="332" t="s">
        <v>1573</v>
      </c>
      <c r="H380" s="332" t="s">
        <v>1109</v>
      </c>
      <c r="I380" s="333">
        <v>4</v>
      </c>
      <c r="J380" s="334">
        <v>3585</v>
      </c>
      <c r="K380" s="334">
        <f t="shared" si="23"/>
        <v>14340</v>
      </c>
      <c r="L380" s="334">
        <f t="shared" si="24"/>
        <v>16060.800000000001</v>
      </c>
      <c r="M380" s="356" t="s">
        <v>303</v>
      </c>
      <c r="N380" s="332" t="s">
        <v>1586</v>
      </c>
    </row>
    <row r="381" spans="1:14" s="288" customFormat="1" ht="27.75" customHeight="1">
      <c r="A381" s="336">
        <v>355</v>
      </c>
      <c r="B381" s="332">
        <v>109</v>
      </c>
      <c r="C381" s="332" t="s">
        <v>252</v>
      </c>
      <c r="D381" s="337" t="s">
        <v>1340</v>
      </c>
      <c r="E381" s="337" t="s">
        <v>1340</v>
      </c>
      <c r="F381" s="337" t="s">
        <v>1341</v>
      </c>
      <c r="G381" s="332" t="s">
        <v>1573</v>
      </c>
      <c r="H381" s="332" t="s">
        <v>1184</v>
      </c>
      <c r="I381" s="333">
        <v>1</v>
      </c>
      <c r="J381" s="334">
        <v>8167</v>
      </c>
      <c r="K381" s="334">
        <f t="shared" si="23"/>
        <v>8167</v>
      </c>
      <c r="L381" s="334">
        <f t="shared" si="24"/>
        <v>9147.0400000000009</v>
      </c>
      <c r="M381" s="356" t="s">
        <v>303</v>
      </c>
      <c r="N381" s="332" t="s">
        <v>1586</v>
      </c>
    </row>
    <row r="382" spans="1:14" s="288" customFormat="1" ht="27.75" customHeight="1">
      <c r="A382" s="336">
        <v>356</v>
      </c>
      <c r="B382" s="332">
        <v>110</v>
      </c>
      <c r="C382" s="332" t="s">
        <v>252</v>
      </c>
      <c r="D382" s="337" t="s">
        <v>1342</v>
      </c>
      <c r="E382" s="337" t="s">
        <v>1342</v>
      </c>
      <c r="F382" s="337" t="s">
        <v>1341</v>
      </c>
      <c r="G382" s="332" t="s">
        <v>1573</v>
      </c>
      <c r="H382" s="332" t="s">
        <v>1184</v>
      </c>
      <c r="I382" s="333">
        <v>1</v>
      </c>
      <c r="J382" s="334">
        <v>8167</v>
      </c>
      <c r="K382" s="334">
        <f t="shared" si="23"/>
        <v>8167</v>
      </c>
      <c r="L382" s="334">
        <f t="shared" si="24"/>
        <v>9147.0400000000009</v>
      </c>
      <c r="M382" s="356" t="s">
        <v>303</v>
      </c>
      <c r="N382" s="332" t="s">
        <v>1586</v>
      </c>
    </row>
    <row r="383" spans="1:14" s="288" customFormat="1" ht="27.75" customHeight="1">
      <c r="A383" s="336">
        <v>357</v>
      </c>
      <c r="B383" s="332">
        <v>111</v>
      </c>
      <c r="C383" s="332" t="s">
        <v>252</v>
      </c>
      <c r="D383" s="337" t="s">
        <v>1343</v>
      </c>
      <c r="E383" s="337" t="s">
        <v>1343</v>
      </c>
      <c r="F383" s="337" t="s">
        <v>1341</v>
      </c>
      <c r="G383" s="332" t="s">
        <v>1573</v>
      </c>
      <c r="H383" s="332" t="s">
        <v>1184</v>
      </c>
      <c r="I383" s="333">
        <v>1</v>
      </c>
      <c r="J383" s="334">
        <v>8167</v>
      </c>
      <c r="K383" s="334">
        <f t="shared" si="23"/>
        <v>8167</v>
      </c>
      <c r="L383" s="334">
        <f t="shared" si="24"/>
        <v>9147.0400000000009</v>
      </c>
      <c r="M383" s="356" t="s">
        <v>303</v>
      </c>
      <c r="N383" s="332" t="s">
        <v>1586</v>
      </c>
    </row>
    <row r="384" spans="1:14" s="288" customFormat="1" ht="27.75" customHeight="1">
      <c r="A384" s="336">
        <v>358</v>
      </c>
      <c r="B384" s="332">
        <v>112</v>
      </c>
      <c r="C384" s="332" t="s">
        <v>252</v>
      </c>
      <c r="D384" s="337" t="s">
        <v>1344</v>
      </c>
      <c r="E384" s="337" t="s">
        <v>1344</v>
      </c>
      <c r="F384" s="337" t="s">
        <v>1333</v>
      </c>
      <c r="G384" s="332" t="s">
        <v>1573</v>
      </c>
      <c r="H384" s="332" t="s">
        <v>1109</v>
      </c>
      <c r="I384" s="333">
        <v>5</v>
      </c>
      <c r="J384" s="334">
        <v>47865</v>
      </c>
      <c r="K384" s="334">
        <f t="shared" si="23"/>
        <v>239325</v>
      </c>
      <c r="L384" s="334">
        <f t="shared" si="24"/>
        <v>268044</v>
      </c>
      <c r="M384" s="356" t="s">
        <v>303</v>
      </c>
      <c r="N384" s="332" t="s">
        <v>1586</v>
      </c>
    </row>
    <row r="385" spans="1:14" s="288" customFormat="1" ht="27.75" customHeight="1">
      <c r="A385" s="336">
        <v>359</v>
      </c>
      <c r="B385" s="332">
        <v>113</v>
      </c>
      <c r="C385" s="332" t="s">
        <v>252</v>
      </c>
      <c r="D385" s="337" t="s">
        <v>1345</v>
      </c>
      <c r="E385" s="337" t="s">
        <v>1345</v>
      </c>
      <c r="F385" s="337" t="s">
        <v>1346</v>
      </c>
      <c r="G385" s="332" t="s">
        <v>1573</v>
      </c>
      <c r="H385" s="332" t="s">
        <v>1109</v>
      </c>
      <c r="I385" s="333">
        <v>2</v>
      </c>
      <c r="J385" s="334">
        <v>5565</v>
      </c>
      <c r="K385" s="334">
        <f t="shared" si="23"/>
        <v>11130</v>
      </c>
      <c r="L385" s="334">
        <f t="shared" si="24"/>
        <v>12465.6</v>
      </c>
      <c r="M385" s="356" t="s">
        <v>303</v>
      </c>
      <c r="N385" s="332" t="s">
        <v>1586</v>
      </c>
    </row>
    <row r="386" spans="1:14" s="288" customFormat="1" ht="27.75" customHeight="1">
      <c r="A386" s="336">
        <v>360</v>
      </c>
      <c r="B386" s="332">
        <v>114</v>
      </c>
      <c r="C386" s="332" t="s">
        <v>252</v>
      </c>
      <c r="D386" s="337" t="s">
        <v>1347</v>
      </c>
      <c r="E386" s="337" t="s">
        <v>1347</v>
      </c>
      <c r="F386" s="337" t="s">
        <v>1348</v>
      </c>
      <c r="G386" s="332" t="s">
        <v>1573</v>
      </c>
      <c r="H386" s="332" t="s">
        <v>1184</v>
      </c>
      <c r="I386" s="333">
        <v>2</v>
      </c>
      <c r="J386" s="334">
        <v>3500</v>
      </c>
      <c r="K386" s="334">
        <f t="shared" si="23"/>
        <v>7000</v>
      </c>
      <c r="L386" s="334">
        <f t="shared" si="24"/>
        <v>7840.0000000000009</v>
      </c>
      <c r="M386" s="356" t="s">
        <v>303</v>
      </c>
      <c r="N386" s="332" t="s">
        <v>1586</v>
      </c>
    </row>
    <row r="387" spans="1:14" s="288" customFormat="1" ht="27.75" customHeight="1">
      <c r="A387" s="336">
        <v>361</v>
      </c>
      <c r="B387" s="332">
        <v>115</v>
      </c>
      <c r="C387" s="332" t="s">
        <v>252</v>
      </c>
      <c r="D387" s="337" t="s">
        <v>1349</v>
      </c>
      <c r="E387" s="337" t="s">
        <v>1349</v>
      </c>
      <c r="F387" s="337" t="s">
        <v>1350</v>
      </c>
      <c r="G387" s="332" t="s">
        <v>1573</v>
      </c>
      <c r="H387" s="332" t="s">
        <v>1184</v>
      </c>
      <c r="I387" s="333">
        <v>3</v>
      </c>
      <c r="J387" s="334">
        <v>3500</v>
      </c>
      <c r="K387" s="334">
        <f t="shared" si="23"/>
        <v>10500</v>
      </c>
      <c r="L387" s="334">
        <f t="shared" si="24"/>
        <v>11760.000000000002</v>
      </c>
      <c r="M387" s="356" t="s">
        <v>303</v>
      </c>
      <c r="N387" s="332" t="s">
        <v>1586</v>
      </c>
    </row>
    <row r="388" spans="1:14" s="288" customFormat="1" ht="27.75" customHeight="1">
      <c r="A388" s="336">
        <v>362</v>
      </c>
      <c r="B388" s="332">
        <v>116</v>
      </c>
      <c r="C388" s="332" t="s">
        <v>252</v>
      </c>
      <c r="D388" s="337" t="s">
        <v>1351</v>
      </c>
      <c r="E388" s="337" t="s">
        <v>1351</v>
      </c>
      <c r="F388" s="337"/>
      <c r="G388" s="332" t="s">
        <v>1573</v>
      </c>
      <c r="H388" s="332" t="s">
        <v>1184</v>
      </c>
      <c r="I388" s="333">
        <v>3</v>
      </c>
      <c r="J388" s="334">
        <v>500</v>
      </c>
      <c r="K388" s="334">
        <f t="shared" si="23"/>
        <v>1500</v>
      </c>
      <c r="L388" s="334">
        <f t="shared" si="24"/>
        <v>1680.0000000000002</v>
      </c>
      <c r="M388" s="356" t="s">
        <v>303</v>
      </c>
      <c r="N388" s="332" t="s">
        <v>1586</v>
      </c>
    </row>
    <row r="389" spans="1:14" s="288" customFormat="1" ht="27.75" customHeight="1">
      <c r="A389" s="336">
        <v>363</v>
      </c>
      <c r="B389" s="332">
        <v>117</v>
      </c>
      <c r="C389" s="332" t="s">
        <v>252</v>
      </c>
      <c r="D389" s="337" t="s">
        <v>1352</v>
      </c>
      <c r="E389" s="337" t="s">
        <v>1352</v>
      </c>
      <c r="F389" s="337" t="s">
        <v>1353</v>
      </c>
      <c r="G389" s="332" t="s">
        <v>1573</v>
      </c>
      <c r="H389" s="332" t="s">
        <v>1109</v>
      </c>
      <c r="I389" s="333">
        <v>2</v>
      </c>
      <c r="J389" s="334">
        <v>11500</v>
      </c>
      <c r="K389" s="334">
        <f t="shared" si="23"/>
        <v>23000</v>
      </c>
      <c r="L389" s="334">
        <f t="shared" si="24"/>
        <v>25760.000000000004</v>
      </c>
      <c r="M389" s="356" t="s">
        <v>303</v>
      </c>
      <c r="N389" s="332" t="s">
        <v>1586</v>
      </c>
    </row>
    <row r="390" spans="1:14" s="288" customFormat="1" ht="27.75" customHeight="1">
      <c r="A390" s="336">
        <v>364</v>
      </c>
      <c r="B390" s="332">
        <v>118</v>
      </c>
      <c r="C390" s="332" t="s">
        <v>252</v>
      </c>
      <c r="D390" s="337" t="s">
        <v>1354</v>
      </c>
      <c r="E390" s="337" t="s">
        <v>1354</v>
      </c>
      <c r="F390" s="337" t="s">
        <v>1355</v>
      </c>
      <c r="G390" s="332" t="s">
        <v>1573</v>
      </c>
      <c r="H390" s="332" t="s">
        <v>1109</v>
      </c>
      <c r="I390" s="333">
        <v>2</v>
      </c>
      <c r="J390" s="334">
        <v>30000</v>
      </c>
      <c r="K390" s="334">
        <f t="shared" si="23"/>
        <v>60000</v>
      </c>
      <c r="L390" s="334">
        <f t="shared" si="24"/>
        <v>67200</v>
      </c>
      <c r="M390" s="356" t="s">
        <v>303</v>
      </c>
      <c r="N390" s="332" t="s">
        <v>1586</v>
      </c>
    </row>
    <row r="391" spans="1:14" s="288" customFormat="1" ht="27.75" customHeight="1">
      <c r="A391" s="336">
        <v>365</v>
      </c>
      <c r="B391" s="332">
        <v>119</v>
      </c>
      <c r="C391" s="332" t="s">
        <v>252</v>
      </c>
      <c r="D391" s="337" t="s">
        <v>1356</v>
      </c>
      <c r="E391" s="337" t="s">
        <v>1356</v>
      </c>
      <c r="F391" s="337" t="s">
        <v>1357</v>
      </c>
      <c r="G391" s="332" t="s">
        <v>1573</v>
      </c>
      <c r="H391" s="332" t="s">
        <v>1109</v>
      </c>
      <c r="I391" s="333">
        <v>4</v>
      </c>
      <c r="J391" s="334">
        <v>22300</v>
      </c>
      <c r="K391" s="334">
        <f t="shared" si="23"/>
        <v>89200</v>
      </c>
      <c r="L391" s="334">
        <f t="shared" si="24"/>
        <v>99904.000000000015</v>
      </c>
      <c r="M391" s="356" t="s">
        <v>303</v>
      </c>
      <c r="N391" s="332" t="s">
        <v>1586</v>
      </c>
    </row>
    <row r="392" spans="1:14" s="288" customFormat="1" ht="27.75" customHeight="1">
      <c r="A392" s="336">
        <v>366</v>
      </c>
      <c r="B392" s="332">
        <v>120</v>
      </c>
      <c r="C392" s="332" t="s">
        <v>252</v>
      </c>
      <c r="D392" s="337" t="s">
        <v>1358</v>
      </c>
      <c r="E392" s="337" t="s">
        <v>1358</v>
      </c>
      <c r="F392" s="337" t="s">
        <v>1359</v>
      </c>
      <c r="G392" s="332" t="s">
        <v>1573</v>
      </c>
      <c r="H392" s="332" t="s">
        <v>1109</v>
      </c>
      <c r="I392" s="333">
        <v>5</v>
      </c>
      <c r="J392" s="334">
        <v>1500</v>
      </c>
      <c r="K392" s="334">
        <f t="shared" si="23"/>
        <v>7500</v>
      </c>
      <c r="L392" s="334">
        <f t="shared" si="24"/>
        <v>8400</v>
      </c>
      <c r="M392" s="356" t="s">
        <v>303</v>
      </c>
      <c r="N392" s="332" t="s">
        <v>1586</v>
      </c>
    </row>
    <row r="393" spans="1:14" s="288" customFormat="1" ht="27.75" customHeight="1">
      <c r="A393" s="336">
        <v>367</v>
      </c>
      <c r="B393" s="332">
        <v>121</v>
      </c>
      <c r="C393" s="332" t="s">
        <v>252</v>
      </c>
      <c r="D393" s="337" t="s">
        <v>1360</v>
      </c>
      <c r="E393" s="337" t="s">
        <v>1360</v>
      </c>
      <c r="F393" s="337" t="s">
        <v>1361</v>
      </c>
      <c r="G393" s="332" t="s">
        <v>1573</v>
      </c>
      <c r="H393" s="332" t="s">
        <v>1109</v>
      </c>
      <c r="I393" s="333">
        <v>10</v>
      </c>
      <c r="J393" s="334">
        <v>4000</v>
      </c>
      <c r="K393" s="334">
        <f t="shared" si="23"/>
        <v>40000</v>
      </c>
      <c r="L393" s="334">
        <f t="shared" si="24"/>
        <v>44800.000000000007</v>
      </c>
      <c r="M393" s="356" t="s">
        <v>303</v>
      </c>
      <c r="N393" s="332" t="s">
        <v>1586</v>
      </c>
    </row>
    <row r="394" spans="1:14" s="288" customFormat="1" ht="27.75" customHeight="1">
      <c r="A394" s="336">
        <v>368</v>
      </c>
      <c r="B394" s="332">
        <v>122</v>
      </c>
      <c r="C394" s="332" t="s">
        <v>252</v>
      </c>
      <c r="D394" s="337" t="s">
        <v>1362</v>
      </c>
      <c r="E394" s="337" t="s">
        <v>1362</v>
      </c>
      <c r="F394" s="337" t="s">
        <v>1363</v>
      </c>
      <c r="G394" s="332" t="s">
        <v>1573</v>
      </c>
      <c r="H394" s="332" t="s">
        <v>1109</v>
      </c>
      <c r="I394" s="333">
        <v>10</v>
      </c>
      <c r="J394" s="334">
        <v>2500</v>
      </c>
      <c r="K394" s="334">
        <f t="shared" si="23"/>
        <v>25000</v>
      </c>
      <c r="L394" s="334">
        <f t="shared" si="24"/>
        <v>28000.000000000004</v>
      </c>
      <c r="M394" s="356" t="s">
        <v>303</v>
      </c>
      <c r="N394" s="332" t="s">
        <v>1586</v>
      </c>
    </row>
    <row r="395" spans="1:14" s="288" customFormat="1" ht="27.75" customHeight="1">
      <c r="A395" s="336">
        <v>369</v>
      </c>
      <c r="B395" s="332">
        <v>123</v>
      </c>
      <c r="C395" s="332" t="s">
        <v>252</v>
      </c>
      <c r="D395" s="337" t="s">
        <v>1364</v>
      </c>
      <c r="E395" s="337" t="s">
        <v>1364</v>
      </c>
      <c r="F395" s="337" t="s">
        <v>1365</v>
      </c>
      <c r="G395" s="332" t="s">
        <v>1573</v>
      </c>
      <c r="H395" s="332" t="s">
        <v>1109</v>
      </c>
      <c r="I395" s="333">
        <v>10</v>
      </c>
      <c r="J395" s="334">
        <v>5000</v>
      </c>
      <c r="K395" s="334">
        <f t="shared" si="23"/>
        <v>50000</v>
      </c>
      <c r="L395" s="334">
        <f t="shared" si="24"/>
        <v>56000.000000000007</v>
      </c>
      <c r="M395" s="356" t="s">
        <v>303</v>
      </c>
      <c r="N395" s="332" t="s">
        <v>1586</v>
      </c>
    </row>
    <row r="396" spans="1:14" s="288" customFormat="1" ht="27.75" customHeight="1">
      <c r="A396" s="336">
        <v>370</v>
      </c>
      <c r="B396" s="332">
        <v>124</v>
      </c>
      <c r="C396" s="332" t="s">
        <v>252</v>
      </c>
      <c r="D396" s="372" t="s">
        <v>1367</v>
      </c>
      <c r="E396" s="372" t="s">
        <v>1367</v>
      </c>
      <c r="F396" s="372" t="s">
        <v>1367</v>
      </c>
      <c r="G396" s="332" t="s">
        <v>1573</v>
      </c>
      <c r="H396" s="332" t="s">
        <v>1198</v>
      </c>
      <c r="I396" s="333">
        <v>24</v>
      </c>
      <c r="J396" s="333">
        <v>685</v>
      </c>
      <c r="K396" s="333">
        <f>I396*J396</f>
        <v>16440</v>
      </c>
      <c r="L396" s="334">
        <f>I396*J396</f>
        <v>16440</v>
      </c>
      <c r="M396" s="356" t="s">
        <v>303</v>
      </c>
      <c r="N396" s="332" t="s">
        <v>1586</v>
      </c>
    </row>
    <row r="397" spans="1:14" s="288" customFormat="1" ht="27.75" customHeight="1">
      <c r="A397" s="336">
        <v>371</v>
      </c>
      <c r="B397" s="332">
        <v>125</v>
      </c>
      <c r="C397" s="332" t="s">
        <v>252</v>
      </c>
      <c r="D397" s="372" t="s">
        <v>1368</v>
      </c>
      <c r="E397" s="372" t="s">
        <v>1368</v>
      </c>
      <c r="F397" s="372" t="s">
        <v>1368</v>
      </c>
      <c r="G397" s="332" t="s">
        <v>1573</v>
      </c>
      <c r="H397" s="332" t="s">
        <v>1198</v>
      </c>
      <c r="I397" s="333">
        <v>30</v>
      </c>
      <c r="J397" s="333">
        <v>551</v>
      </c>
      <c r="K397" s="333">
        <f t="shared" ref="K397:K421" si="25">I397*J397</f>
        <v>16530</v>
      </c>
      <c r="L397" s="334">
        <f t="shared" ref="L397:L421" si="26">I397*J397</f>
        <v>16530</v>
      </c>
      <c r="M397" s="356" t="s">
        <v>303</v>
      </c>
      <c r="N397" s="332" t="s">
        <v>1586</v>
      </c>
    </row>
    <row r="398" spans="1:14" s="288" customFormat="1" ht="27.75" customHeight="1">
      <c r="A398" s="336">
        <v>372</v>
      </c>
      <c r="B398" s="332">
        <v>126</v>
      </c>
      <c r="C398" s="332" t="s">
        <v>252</v>
      </c>
      <c r="D398" s="372" t="s">
        <v>1369</v>
      </c>
      <c r="E398" s="372" t="s">
        <v>1369</v>
      </c>
      <c r="F398" s="372" t="s">
        <v>1369</v>
      </c>
      <c r="G398" s="332" t="s">
        <v>1573</v>
      </c>
      <c r="H398" s="332" t="s">
        <v>1198</v>
      </c>
      <c r="I398" s="333">
        <v>48</v>
      </c>
      <c r="J398" s="333">
        <v>330</v>
      </c>
      <c r="K398" s="333">
        <f t="shared" si="25"/>
        <v>15840</v>
      </c>
      <c r="L398" s="334">
        <f t="shared" si="26"/>
        <v>15840</v>
      </c>
      <c r="M398" s="356" t="s">
        <v>303</v>
      </c>
      <c r="N398" s="332" t="s">
        <v>1586</v>
      </c>
    </row>
    <row r="399" spans="1:14" s="288" customFormat="1" ht="27.75" customHeight="1">
      <c r="A399" s="336">
        <v>373</v>
      </c>
      <c r="B399" s="332">
        <v>127</v>
      </c>
      <c r="C399" s="332" t="s">
        <v>252</v>
      </c>
      <c r="D399" s="372" t="s">
        <v>1370</v>
      </c>
      <c r="E399" s="372" t="s">
        <v>1370</v>
      </c>
      <c r="F399" s="372" t="s">
        <v>1370</v>
      </c>
      <c r="G399" s="332" t="s">
        <v>1573</v>
      </c>
      <c r="H399" s="332" t="s">
        <v>1198</v>
      </c>
      <c r="I399" s="333">
        <v>48</v>
      </c>
      <c r="J399" s="333">
        <v>710</v>
      </c>
      <c r="K399" s="333">
        <f t="shared" si="25"/>
        <v>34080</v>
      </c>
      <c r="L399" s="334">
        <f t="shared" si="26"/>
        <v>34080</v>
      </c>
      <c r="M399" s="356" t="s">
        <v>303</v>
      </c>
      <c r="N399" s="332" t="s">
        <v>1586</v>
      </c>
    </row>
    <row r="400" spans="1:14" s="288" customFormat="1" ht="27.75" customHeight="1">
      <c r="A400" s="336">
        <v>374</v>
      </c>
      <c r="B400" s="332">
        <v>128</v>
      </c>
      <c r="C400" s="332" t="s">
        <v>252</v>
      </c>
      <c r="D400" s="372" t="s">
        <v>1371</v>
      </c>
      <c r="E400" s="372" t="s">
        <v>1371</v>
      </c>
      <c r="F400" s="372" t="s">
        <v>1371</v>
      </c>
      <c r="G400" s="332" t="s">
        <v>1573</v>
      </c>
      <c r="H400" s="332" t="s">
        <v>1198</v>
      </c>
      <c r="I400" s="333">
        <v>48</v>
      </c>
      <c r="J400" s="333">
        <v>370</v>
      </c>
      <c r="K400" s="333">
        <f t="shared" si="25"/>
        <v>17760</v>
      </c>
      <c r="L400" s="334">
        <f t="shared" si="26"/>
        <v>17760</v>
      </c>
      <c r="M400" s="356" t="s">
        <v>303</v>
      </c>
      <c r="N400" s="332" t="s">
        <v>1586</v>
      </c>
    </row>
    <row r="401" spans="1:14" s="288" customFormat="1" ht="27.75" customHeight="1">
      <c r="A401" s="336">
        <v>375</v>
      </c>
      <c r="B401" s="332">
        <v>129</v>
      </c>
      <c r="C401" s="332" t="s">
        <v>252</v>
      </c>
      <c r="D401" s="372" t="s">
        <v>1372</v>
      </c>
      <c r="E401" s="372" t="s">
        <v>1372</v>
      </c>
      <c r="F401" s="372" t="s">
        <v>1372</v>
      </c>
      <c r="G401" s="332" t="s">
        <v>1573</v>
      </c>
      <c r="H401" s="332" t="s">
        <v>1198</v>
      </c>
      <c r="I401" s="333">
        <v>48</v>
      </c>
      <c r="J401" s="333">
        <v>660</v>
      </c>
      <c r="K401" s="333">
        <f t="shared" si="25"/>
        <v>31680</v>
      </c>
      <c r="L401" s="334">
        <f t="shared" si="26"/>
        <v>31680</v>
      </c>
      <c r="M401" s="356" t="s">
        <v>303</v>
      </c>
      <c r="N401" s="332" t="s">
        <v>1586</v>
      </c>
    </row>
    <row r="402" spans="1:14" s="288" customFormat="1" ht="27.75" customHeight="1">
      <c r="A402" s="336">
        <v>376</v>
      </c>
      <c r="B402" s="332">
        <v>130</v>
      </c>
      <c r="C402" s="332" t="s">
        <v>252</v>
      </c>
      <c r="D402" s="372" t="s">
        <v>1373</v>
      </c>
      <c r="E402" s="372" t="s">
        <v>1373</v>
      </c>
      <c r="F402" s="372" t="s">
        <v>1373</v>
      </c>
      <c r="G402" s="332" t="s">
        <v>1573</v>
      </c>
      <c r="H402" s="332" t="s">
        <v>1198</v>
      </c>
      <c r="I402" s="333">
        <v>48</v>
      </c>
      <c r="J402" s="333">
        <v>380</v>
      </c>
      <c r="K402" s="333">
        <f t="shared" si="25"/>
        <v>18240</v>
      </c>
      <c r="L402" s="334">
        <f t="shared" si="26"/>
        <v>18240</v>
      </c>
      <c r="M402" s="356" t="s">
        <v>303</v>
      </c>
      <c r="N402" s="332" t="s">
        <v>1586</v>
      </c>
    </row>
    <row r="403" spans="1:14" s="288" customFormat="1" ht="27.75" customHeight="1">
      <c r="A403" s="336">
        <v>377</v>
      </c>
      <c r="B403" s="332">
        <v>131</v>
      </c>
      <c r="C403" s="332" t="s">
        <v>252</v>
      </c>
      <c r="D403" s="372" t="s">
        <v>1374</v>
      </c>
      <c r="E403" s="372" t="s">
        <v>1374</v>
      </c>
      <c r="F403" s="372" t="s">
        <v>1374</v>
      </c>
      <c r="G403" s="332" t="s">
        <v>1573</v>
      </c>
      <c r="H403" s="332" t="s">
        <v>1198</v>
      </c>
      <c r="I403" s="333">
        <v>48</v>
      </c>
      <c r="J403" s="333">
        <v>670</v>
      </c>
      <c r="K403" s="333">
        <f t="shared" si="25"/>
        <v>32160</v>
      </c>
      <c r="L403" s="334">
        <f t="shared" si="26"/>
        <v>32160</v>
      </c>
      <c r="M403" s="356" t="s">
        <v>303</v>
      </c>
      <c r="N403" s="332" t="s">
        <v>1586</v>
      </c>
    </row>
    <row r="404" spans="1:14" s="288" customFormat="1" ht="27.75" customHeight="1">
      <c r="A404" s="336">
        <v>378</v>
      </c>
      <c r="B404" s="332">
        <v>132</v>
      </c>
      <c r="C404" s="332" t="s">
        <v>252</v>
      </c>
      <c r="D404" s="372" t="s">
        <v>1375</v>
      </c>
      <c r="E404" s="372" t="s">
        <v>1375</v>
      </c>
      <c r="F404" s="372" t="s">
        <v>1375</v>
      </c>
      <c r="G404" s="332" t="s">
        <v>1573</v>
      </c>
      <c r="H404" s="332" t="s">
        <v>1198</v>
      </c>
      <c r="I404" s="333">
        <v>48</v>
      </c>
      <c r="J404" s="333">
        <v>335</v>
      </c>
      <c r="K404" s="333">
        <f t="shared" si="25"/>
        <v>16080</v>
      </c>
      <c r="L404" s="334">
        <f t="shared" si="26"/>
        <v>16080</v>
      </c>
      <c r="M404" s="356" t="s">
        <v>303</v>
      </c>
      <c r="N404" s="332" t="s">
        <v>1586</v>
      </c>
    </row>
    <row r="405" spans="1:14" s="288" customFormat="1" ht="27.75" customHeight="1">
      <c r="A405" s="336">
        <v>379</v>
      </c>
      <c r="B405" s="332">
        <v>133</v>
      </c>
      <c r="C405" s="332" t="s">
        <v>252</v>
      </c>
      <c r="D405" s="372" t="s">
        <v>1376</v>
      </c>
      <c r="E405" s="372" t="s">
        <v>1376</v>
      </c>
      <c r="F405" s="372" t="s">
        <v>1376</v>
      </c>
      <c r="G405" s="332" t="s">
        <v>1573</v>
      </c>
      <c r="H405" s="332" t="s">
        <v>1198</v>
      </c>
      <c r="I405" s="333">
        <v>552</v>
      </c>
      <c r="J405" s="333">
        <v>410</v>
      </c>
      <c r="K405" s="333">
        <f t="shared" si="25"/>
        <v>226320</v>
      </c>
      <c r="L405" s="334">
        <f t="shared" si="26"/>
        <v>226320</v>
      </c>
      <c r="M405" s="356" t="s">
        <v>303</v>
      </c>
      <c r="N405" s="332" t="s">
        <v>1586</v>
      </c>
    </row>
    <row r="406" spans="1:14" s="288" customFormat="1" ht="27.75" customHeight="1">
      <c r="A406" s="336">
        <v>380</v>
      </c>
      <c r="B406" s="332">
        <v>134</v>
      </c>
      <c r="C406" s="332" t="s">
        <v>252</v>
      </c>
      <c r="D406" s="372" t="s">
        <v>1377</v>
      </c>
      <c r="E406" s="372" t="s">
        <v>1377</v>
      </c>
      <c r="F406" s="372" t="s">
        <v>1377</v>
      </c>
      <c r="G406" s="332" t="s">
        <v>1573</v>
      </c>
      <c r="H406" s="332" t="s">
        <v>1198</v>
      </c>
      <c r="I406" s="333">
        <v>24</v>
      </c>
      <c r="J406" s="333">
        <v>1200</v>
      </c>
      <c r="K406" s="333">
        <f t="shared" si="25"/>
        <v>28800</v>
      </c>
      <c r="L406" s="334">
        <f t="shared" si="26"/>
        <v>28800</v>
      </c>
      <c r="M406" s="356" t="s">
        <v>303</v>
      </c>
      <c r="N406" s="332" t="s">
        <v>1586</v>
      </c>
    </row>
    <row r="407" spans="1:14" s="288" customFormat="1" ht="27.75" customHeight="1">
      <c r="A407" s="336">
        <v>381</v>
      </c>
      <c r="B407" s="332">
        <v>135</v>
      </c>
      <c r="C407" s="332" t="s">
        <v>252</v>
      </c>
      <c r="D407" s="372" t="s">
        <v>1378</v>
      </c>
      <c r="E407" s="372" t="s">
        <v>1378</v>
      </c>
      <c r="F407" s="372" t="s">
        <v>1378</v>
      </c>
      <c r="G407" s="332" t="s">
        <v>1573</v>
      </c>
      <c r="H407" s="332" t="s">
        <v>1198</v>
      </c>
      <c r="I407" s="333">
        <v>540</v>
      </c>
      <c r="J407" s="333">
        <v>515</v>
      </c>
      <c r="K407" s="333">
        <f t="shared" si="25"/>
        <v>278100</v>
      </c>
      <c r="L407" s="334">
        <f t="shared" si="26"/>
        <v>278100</v>
      </c>
      <c r="M407" s="356" t="s">
        <v>303</v>
      </c>
      <c r="N407" s="332" t="s">
        <v>1586</v>
      </c>
    </row>
    <row r="408" spans="1:14" s="288" customFormat="1" ht="27.75" customHeight="1">
      <c r="A408" s="336">
        <v>382</v>
      </c>
      <c r="B408" s="332">
        <v>136</v>
      </c>
      <c r="C408" s="332" t="s">
        <v>252</v>
      </c>
      <c r="D408" s="373" t="s">
        <v>1379</v>
      </c>
      <c r="E408" s="373" t="s">
        <v>1379</v>
      </c>
      <c r="F408" s="373" t="s">
        <v>1379</v>
      </c>
      <c r="G408" s="332" t="s">
        <v>1573</v>
      </c>
      <c r="H408" s="332" t="s">
        <v>1198</v>
      </c>
      <c r="I408" s="333">
        <v>288</v>
      </c>
      <c r="J408" s="333">
        <v>1700</v>
      </c>
      <c r="K408" s="333">
        <f t="shared" si="25"/>
        <v>489600</v>
      </c>
      <c r="L408" s="334">
        <f t="shared" si="26"/>
        <v>489600</v>
      </c>
      <c r="M408" s="356" t="s">
        <v>303</v>
      </c>
      <c r="N408" s="332" t="s">
        <v>1586</v>
      </c>
    </row>
    <row r="409" spans="1:14" s="288" customFormat="1" ht="27.75" customHeight="1">
      <c r="A409" s="336">
        <v>383</v>
      </c>
      <c r="B409" s="332">
        <v>137</v>
      </c>
      <c r="C409" s="332" t="s">
        <v>252</v>
      </c>
      <c r="D409" s="372" t="s">
        <v>1380</v>
      </c>
      <c r="E409" s="372" t="s">
        <v>1380</v>
      </c>
      <c r="F409" s="372" t="s">
        <v>1380</v>
      </c>
      <c r="G409" s="332" t="s">
        <v>1573</v>
      </c>
      <c r="H409" s="332" t="s">
        <v>1198</v>
      </c>
      <c r="I409" s="333">
        <v>288</v>
      </c>
      <c r="J409" s="333">
        <v>610</v>
      </c>
      <c r="K409" s="333">
        <f t="shared" si="25"/>
        <v>175680</v>
      </c>
      <c r="L409" s="334">
        <f t="shared" si="26"/>
        <v>175680</v>
      </c>
      <c r="M409" s="356" t="s">
        <v>303</v>
      </c>
      <c r="N409" s="332" t="s">
        <v>1586</v>
      </c>
    </row>
    <row r="410" spans="1:14" s="288" customFormat="1" ht="27.75" customHeight="1">
      <c r="A410" s="336">
        <v>384</v>
      </c>
      <c r="B410" s="332">
        <v>138</v>
      </c>
      <c r="C410" s="332" t="s">
        <v>252</v>
      </c>
      <c r="D410" s="373" t="s">
        <v>1381</v>
      </c>
      <c r="E410" s="373" t="s">
        <v>1381</v>
      </c>
      <c r="F410" s="373" t="s">
        <v>1381</v>
      </c>
      <c r="G410" s="332" t="s">
        <v>1573</v>
      </c>
      <c r="H410" s="332" t="s">
        <v>1198</v>
      </c>
      <c r="I410" s="333">
        <v>12</v>
      </c>
      <c r="J410" s="333">
        <v>400</v>
      </c>
      <c r="K410" s="333">
        <f t="shared" si="25"/>
        <v>4800</v>
      </c>
      <c r="L410" s="334">
        <f t="shared" si="26"/>
        <v>4800</v>
      </c>
      <c r="M410" s="356" t="s">
        <v>303</v>
      </c>
      <c r="N410" s="332" t="s">
        <v>1586</v>
      </c>
    </row>
    <row r="411" spans="1:14" s="288" customFormat="1" ht="27.75" customHeight="1">
      <c r="A411" s="336">
        <v>385</v>
      </c>
      <c r="B411" s="332">
        <v>139</v>
      </c>
      <c r="C411" s="332" t="s">
        <v>252</v>
      </c>
      <c r="D411" s="373" t="s">
        <v>1382</v>
      </c>
      <c r="E411" s="373" t="s">
        <v>1382</v>
      </c>
      <c r="F411" s="373" t="s">
        <v>1382</v>
      </c>
      <c r="G411" s="332" t="s">
        <v>1573</v>
      </c>
      <c r="H411" s="332" t="s">
        <v>1198</v>
      </c>
      <c r="I411" s="333">
        <v>12</v>
      </c>
      <c r="J411" s="333">
        <v>610</v>
      </c>
      <c r="K411" s="333">
        <f t="shared" si="25"/>
        <v>7320</v>
      </c>
      <c r="L411" s="334">
        <f t="shared" si="26"/>
        <v>7320</v>
      </c>
      <c r="M411" s="356" t="s">
        <v>303</v>
      </c>
      <c r="N411" s="332" t="s">
        <v>1586</v>
      </c>
    </row>
    <row r="412" spans="1:14" s="288" customFormat="1" ht="27.75" customHeight="1">
      <c r="A412" s="336">
        <v>386</v>
      </c>
      <c r="B412" s="332">
        <v>140</v>
      </c>
      <c r="C412" s="332" t="s">
        <v>252</v>
      </c>
      <c r="D412" s="372" t="s">
        <v>1383</v>
      </c>
      <c r="E412" s="372" t="s">
        <v>1383</v>
      </c>
      <c r="F412" s="372" t="s">
        <v>1383</v>
      </c>
      <c r="G412" s="332" t="s">
        <v>1573</v>
      </c>
      <c r="H412" s="332" t="s">
        <v>1198</v>
      </c>
      <c r="I412" s="333">
        <v>12</v>
      </c>
      <c r="J412" s="333">
        <v>330</v>
      </c>
      <c r="K412" s="333">
        <f t="shared" si="25"/>
        <v>3960</v>
      </c>
      <c r="L412" s="334">
        <f t="shared" si="26"/>
        <v>3960</v>
      </c>
      <c r="M412" s="356" t="s">
        <v>303</v>
      </c>
      <c r="N412" s="332" t="s">
        <v>1586</v>
      </c>
    </row>
    <row r="413" spans="1:14" s="288" customFormat="1" ht="27.75" customHeight="1">
      <c r="A413" s="336">
        <v>387</v>
      </c>
      <c r="B413" s="332">
        <v>141</v>
      </c>
      <c r="C413" s="332" t="s">
        <v>252</v>
      </c>
      <c r="D413" s="373" t="s">
        <v>1384</v>
      </c>
      <c r="E413" s="373" t="s">
        <v>1384</v>
      </c>
      <c r="F413" s="373" t="s">
        <v>1384</v>
      </c>
      <c r="G413" s="332" t="s">
        <v>1573</v>
      </c>
      <c r="H413" s="332" t="s">
        <v>1198</v>
      </c>
      <c r="I413" s="333">
        <v>20</v>
      </c>
      <c r="J413" s="333">
        <v>350</v>
      </c>
      <c r="K413" s="333">
        <f t="shared" si="25"/>
        <v>7000</v>
      </c>
      <c r="L413" s="334">
        <f t="shared" si="26"/>
        <v>7000</v>
      </c>
      <c r="M413" s="356" t="s">
        <v>303</v>
      </c>
      <c r="N413" s="332" t="s">
        <v>1586</v>
      </c>
    </row>
    <row r="414" spans="1:14" s="288" customFormat="1" ht="27.75" customHeight="1">
      <c r="A414" s="336">
        <v>388</v>
      </c>
      <c r="B414" s="332">
        <v>142</v>
      </c>
      <c r="C414" s="332" t="s">
        <v>252</v>
      </c>
      <c r="D414" s="372" t="s">
        <v>1385</v>
      </c>
      <c r="E414" s="372" t="s">
        <v>1385</v>
      </c>
      <c r="F414" s="372" t="s">
        <v>1385</v>
      </c>
      <c r="G414" s="332" t="s">
        <v>1573</v>
      </c>
      <c r="H414" s="332" t="s">
        <v>1198</v>
      </c>
      <c r="I414" s="333">
        <v>72</v>
      </c>
      <c r="J414" s="333">
        <v>1200</v>
      </c>
      <c r="K414" s="333">
        <f t="shared" si="25"/>
        <v>86400</v>
      </c>
      <c r="L414" s="334">
        <f t="shared" si="26"/>
        <v>86400</v>
      </c>
      <c r="M414" s="356" t="s">
        <v>303</v>
      </c>
      <c r="N414" s="332" t="s">
        <v>1586</v>
      </c>
    </row>
    <row r="415" spans="1:14" s="288" customFormat="1" ht="27.75" customHeight="1">
      <c r="A415" s="336">
        <v>389</v>
      </c>
      <c r="B415" s="332">
        <v>143</v>
      </c>
      <c r="C415" s="332" t="s">
        <v>252</v>
      </c>
      <c r="D415" s="373" t="s">
        <v>1386</v>
      </c>
      <c r="E415" s="373" t="s">
        <v>1386</v>
      </c>
      <c r="F415" s="373" t="s">
        <v>1386</v>
      </c>
      <c r="G415" s="332" t="s">
        <v>1573</v>
      </c>
      <c r="H415" s="332" t="s">
        <v>1198</v>
      </c>
      <c r="I415" s="333">
        <v>24</v>
      </c>
      <c r="J415" s="333">
        <v>490</v>
      </c>
      <c r="K415" s="333">
        <f t="shared" si="25"/>
        <v>11760</v>
      </c>
      <c r="L415" s="334">
        <f t="shared" si="26"/>
        <v>11760</v>
      </c>
      <c r="M415" s="356" t="s">
        <v>303</v>
      </c>
      <c r="N415" s="332" t="s">
        <v>1586</v>
      </c>
    </row>
    <row r="416" spans="1:14" s="288" customFormat="1" ht="27.75" customHeight="1">
      <c r="A416" s="336">
        <v>390</v>
      </c>
      <c r="B416" s="332">
        <v>144</v>
      </c>
      <c r="C416" s="332" t="s">
        <v>252</v>
      </c>
      <c r="D416" s="337" t="s">
        <v>1387</v>
      </c>
      <c r="E416" s="337" t="s">
        <v>1387</v>
      </c>
      <c r="F416" s="337" t="s">
        <v>1387</v>
      </c>
      <c r="G416" s="332" t="s">
        <v>1573</v>
      </c>
      <c r="H416" s="332" t="s">
        <v>1198</v>
      </c>
      <c r="I416" s="333">
        <v>96</v>
      </c>
      <c r="J416" s="333">
        <v>295</v>
      </c>
      <c r="K416" s="333">
        <f t="shared" si="25"/>
        <v>28320</v>
      </c>
      <c r="L416" s="334">
        <f t="shared" si="26"/>
        <v>28320</v>
      </c>
      <c r="M416" s="356" t="s">
        <v>303</v>
      </c>
      <c r="N416" s="332" t="s">
        <v>1586</v>
      </c>
    </row>
    <row r="417" spans="1:14" s="288" customFormat="1" ht="27.75" customHeight="1">
      <c r="A417" s="336">
        <v>391</v>
      </c>
      <c r="B417" s="332">
        <v>145</v>
      </c>
      <c r="C417" s="332" t="s">
        <v>252</v>
      </c>
      <c r="D417" s="337" t="s">
        <v>1388</v>
      </c>
      <c r="E417" s="337" t="s">
        <v>1388</v>
      </c>
      <c r="F417" s="337" t="s">
        <v>1388</v>
      </c>
      <c r="G417" s="332" t="s">
        <v>1573</v>
      </c>
      <c r="H417" s="332" t="s">
        <v>1198</v>
      </c>
      <c r="I417" s="333">
        <v>96</v>
      </c>
      <c r="J417" s="333">
        <v>365</v>
      </c>
      <c r="K417" s="333">
        <f t="shared" si="25"/>
        <v>35040</v>
      </c>
      <c r="L417" s="334">
        <f t="shared" si="26"/>
        <v>35040</v>
      </c>
      <c r="M417" s="356" t="s">
        <v>303</v>
      </c>
      <c r="N417" s="332" t="s">
        <v>1586</v>
      </c>
    </row>
    <row r="418" spans="1:14" s="288" customFormat="1" ht="27.75" customHeight="1">
      <c r="A418" s="336">
        <v>392</v>
      </c>
      <c r="B418" s="332">
        <v>146</v>
      </c>
      <c r="C418" s="332" t="s">
        <v>252</v>
      </c>
      <c r="D418" s="337" t="s">
        <v>1389</v>
      </c>
      <c r="E418" s="337" t="s">
        <v>1389</v>
      </c>
      <c r="F418" s="337" t="s">
        <v>1389</v>
      </c>
      <c r="G418" s="332" t="s">
        <v>1573</v>
      </c>
      <c r="H418" s="332" t="s">
        <v>1198</v>
      </c>
      <c r="I418" s="333">
        <v>48</v>
      </c>
      <c r="J418" s="333">
        <v>860</v>
      </c>
      <c r="K418" s="333">
        <f t="shared" si="25"/>
        <v>41280</v>
      </c>
      <c r="L418" s="334">
        <f t="shared" si="26"/>
        <v>41280</v>
      </c>
      <c r="M418" s="356" t="s">
        <v>303</v>
      </c>
      <c r="N418" s="332" t="s">
        <v>1586</v>
      </c>
    </row>
    <row r="419" spans="1:14" s="288" customFormat="1" ht="27.75" customHeight="1">
      <c r="A419" s="336">
        <v>393</v>
      </c>
      <c r="B419" s="332">
        <v>147</v>
      </c>
      <c r="C419" s="332" t="s">
        <v>252</v>
      </c>
      <c r="D419" s="360" t="s">
        <v>1390</v>
      </c>
      <c r="E419" s="360" t="s">
        <v>1390</v>
      </c>
      <c r="F419" s="360" t="s">
        <v>1390</v>
      </c>
      <c r="G419" s="332" t="s">
        <v>1573</v>
      </c>
      <c r="H419" s="332" t="s">
        <v>1198</v>
      </c>
      <c r="I419" s="333">
        <v>12</v>
      </c>
      <c r="J419" s="333">
        <v>400</v>
      </c>
      <c r="K419" s="333">
        <f t="shared" si="25"/>
        <v>4800</v>
      </c>
      <c r="L419" s="334">
        <f t="shared" si="26"/>
        <v>4800</v>
      </c>
      <c r="M419" s="356" t="s">
        <v>303</v>
      </c>
      <c r="N419" s="332" t="s">
        <v>1586</v>
      </c>
    </row>
    <row r="420" spans="1:14" s="288" customFormat="1" ht="27.75" customHeight="1">
      <c r="A420" s="336">
        <v>394</v>
      </c>
      <c r="B420" s="332">
        <v>148</v>
      </c>
      <c r="C420" s="332" t="s">
        <v>252</v>
      </c>
      <c r="D420" s="337" t="s">
        <v>1391</v>
      </c>
      <c r="E420" s="337" t="s">
        <v>1391</v>
      </c>
      <c r="F420" s="337" t="s">
        <v>1391</v>
      </c>
      <c r="G420" s="332" t="s">
        <v>1573</v>
      </c>
      <c r="H420" s="332" t="s">
        <v>1198</v>
      </c>
      <c r="I420" s="333">
        <v>60</v>
      </c>
      <c r="J420" s="333">
        <v>1000</v>
      </c>
      <c r="K420" s="333">
        <f t="shared" si="25"/>
        <v>60000</v>
      </c>
      <c r="L420" s="334">
        <f t="shared" si="26"/>
        <v>60000</v>
      </c>
      <c r="M420" s="356" t="s">
        <v>303</v>
      </c>
      <c r="N420" s="332" t="s">
        <v>1586</v>
      </c>
    </row>
    <row r="421" spans="1:14" s="288" customFormat="1" ht="27.75" customHeight="1">
      <c r="A421" s="336">
        <v>395</v>
      </c>
      <c r="B421" s="332">
        <v>149</v>
      </c>
      <c r="C421" s="332" t="s">
        <v>252</v>
      </c>
      <c r="D421" s="337" t="s">
        <v>1392</v>
      </c>
      <c r="E421" s="337" t="s">
        <v>1392</v>
      </c>
      <c r="F421" s="337" t="s">
        <v>1392</v>
      </c>
      <c r="G421" s="332" t="s">
        <v>1573</v>
      </c>
      <c r="H421" s="332" t="s">
        <v>1198</v>
      </c>
      <c r="I421" s="333">
        <v>60</v>
      </c>
      <c r="J421" s="333">
        <v>380</v>
      </c>
      <c r="K421" s="333">
        <f t="shared" si="25"/>
        <v>22800</v>
      </c>
      <c r="L421" s="334">
        <f t="shared" si="26"/>
        <v>22800</v>
      </c>
      <c r="M421" s="356" t="s">
        <v>303</v>
      </c>
      <c r="N421" s="332" t="s">
        <v>1586</v>
      </c>
    </row>
    <row r="422" spans="1:14" s="288" customFormat="1" ht="27.75" customHeight="1">
      <c r="A422" s="336">
        <v>396</v>
      </c>
      <c r="B422" s="332">
        <v>150</v>
      </c>
      <c r="C422" s="332" t="s">
        <v>252</v>
      </c>
      <c r="D422" s="341" t="s">
        <v>1393</v>
      </c>
      <c r="E422" s="341" t="s">
        <v>1393</v>
      </c>
      <c r="F422" s="341" t="s">
        <v>1409</v>
      </c>
      <c r="G422" s="332" t="s">
        <v>1573</v>
      </c>
      <c r="H422" s="332" t="s">
        <v>1184</v>
      </c>
      <c r="I422" s="333">
        <v>400</v>
      </c>
      <c r="J422" s="333">
        <v>3760</v>
      </c>
      <c r="K422" s="333">
        <f>I422*J422</f>
        <v>1504000</v>
      </c>
      <c r="L422" s="334">
        <f>I422*J422</f>
        <v>1504000</v>
      </c>
      <c r="M422" s="356" t="s">
        <v>303</v>
      </c>
      <c r="N422" s="332" t="s">
        <v>1586</v>
      </c>
    </row>
    <row r="423" spans="1:14" s="288" customFormat="1" ht="27.75" customHeight="1">
      <c r="A423" s="336">
        <v>397</v>
      </c>
      <c r="B423" s="332">
        <v>151</v>
      </c>
      <c r="C423" s="332" t="s">
        <v>252</v>
      </c>
      <c r="D423" s="374" t="s">
        <v>1394</v>
      </c>
      <c r="E423" s="374" t="s">
        <v>1394</v>
      </c>
      <c r="F423" s="341" t="s">
        <v>1410</v>
      </c>
      <c r="G423" s="332" t="s">
        <v>1573</v>
      </c>
      <c r="H423" s="332" t="s">
        <v>1184</v>
      </c>
      <c r="I423" s="333">
        <v>200</v>
      </c>
      <c r="J423" s="333">
        <v>2200</v>
      </c>
      <c r="K423" s="333">
        <f t="shared" ref="K423:K486" si="27">I423*J423</f>
        <v>440000</v>
      </c>
      <c r="L423" s="334">
        <f t="shared" ref="L423:L486" si="28">I423*J423</f>
        <v>440000</v>
      </c>
      <c r="M423" s="356" t="s">
        <v>303</v>
      </c>
      <c r="N423" s="332" t="s">
        <v>1586</v>
      </c>
    </row>
    <row r="424" spans="1:14" s="288" customFormat="1" ht="27.75" customHeight="1">
      <c r="A424" s="336">
        <v>398</v>
      </c>
      <c r="B424" s="332">
        <v>152</v>
      </c>
      <c r="C424" s="332" t="s">
        <v>252</v>
      </c>
      <c r="D424" s="374" t="s">
        <v>1395</v>
      </c>
      <c r="E424" s="374" t="s">
        <v>1395</v>
      </c>
      <c r="F424" s="341" t="s">
        <v>1410</v>
      </c>
      <c r="G424" s="332" t="s">
        <v>1573</v>
      </c>
      <c r="H424" s="332" t="s">
        <v>1184</v>
      </c>
      <c r="I424" s="333">
        <v>200</v>
      </c>
      <c r="J424" s="333">
        <v>2200</v>
      </c>
      <c r="K424" s="333">
        <f t="shared" si="27"/>
        <v>440000</v>
      </c>
      <c r="L424" s="334">
        <f t="shared" si="28"/>
        <v>440000</v>
      </c>
      <c r="M424" s="356" t="s">
        <v>303</v>
      </c>
      <c r="N424" s="332" t="s">
        <v>1586</v>
      </c>
    </row>
    <row r="425" spans="1:14" s="288" customFormat="1" ht="27.75" customHeight="1">
      <c r="A425" s="336">
        <v>399</v>
      </c>
      <c r="B425" s="332">
        <v>153</v>
      </c>
      <c r="C425" s="332" t="s">
        <v>252</v>
      </c>
      <c r="D425" s="374" t="s">
        <v>1396</v>
      </c>
      <c r="E425" s="374" t="s">
        <v>1396</v>
      </c>
      <c r="F425" s="341" t="s">
        <v>1410</v>
      </c>
      <c r="G425" s="332" t="s">
        <v>1573</v>
      </c>
      <c r="H425" s="332" t="s">
        <v>1184</v>
      </c>
      <c r="I425" s="333">
        <v>100</v>
      </c>
      <c r="J425" s="333">
        <v>2800</v>
      </c>
      <c r="K425" s="333">
        <f t="shared" si="27"/>
        <v>280000</v>
      </c>
      <c r="L425" s="334">
        <f t="shared" si="28"/>
        <v>280000</v>
      </c>
      <c r="M425" s="356" t="s">
        <v>303</v>
      </c>
      <c r="N425" s="332" t="s">
        <v>1586</v>
      </c>
    </row>
    <row r="426" spans="1:14" s="288" customFormat="1" ht="27.75" customHeight="1">
      <c r="A426" s="336">
        <v>400</v>
      </c>
      <c r="B426" s="332">
        <v>154</v>
      </c>
      <c r="C426" s="332" t="s">
        <v>252</v>
      </c>
      <c r="D426" s="341" t="s">
        <v>1397</v>
      </c>
      <c r="E426" s="341" t="s">
        <v>1397</v>
      </c>
      <c r="F426" s="341" t="s">
        <v>1411</v>
      </c>
      <c r="G426" s="332" t="s">
        <v>1573</v>
      </c>
      <c r="H426" s="332" t="s">
        <v>1184</v>
      </c>
      <c r="I426" s="333">
        <v>1</v>
      </c>
      <c r="J426" s="333">
        <v>300</v>
      </c>
      <c r="K426" s="333">
        <f t="shared" si="27"/>
        <v>300</v>
      </c>
      <c r="L426" s="334">
        <f t="shared" si="28"/>
        <v>300</v>
      </c>
      <c r="M426" s="356" t="s">
        <v>303</v>
      </c>
      <c r="N426" s="332" t="s">
        <v>1586</v>
      </c>
    </row>
    <row r="427" spans="1:14" s="288" customFormat="1" ht="27.75" customHeight="1">
      <c r="A427" s="336">
        <v>401</v>
      </c>
      <c r="B427" s="332">
        <v>155</v>
      </c>
      <c r="C427" s="332" t="s">
        <v>252</v>
      </c>
      <c r="D427" s="374" t="s">
        <v>1398</v>
      </c>
      <c r="E427" s="374" t="s">
        <v>1398</v>
      </c>
      <c r="F427" s="374" t="s">
        <v>1412</v>
      </c>
      <c r="G427" s="332" t="s">
        <v>1573</v>
      </c>
      <c r="H427" s="332" t="s">
        <v>1184</v>
      </c>
      <c r="I427" s="333">
        <v>200</v>
      </c>
      <c r="J427" s="333">
        <v>3000</v>
      </c>
      <c r="K427" s="333">
        <f t="shared" si="27"/>
        <v>600000</v>
      </c>
      <c r="L427" s="334">
        <f t="shared" si="28"/>
        <v>600000</v>
      </c>
      <c r="M427" s="356" t="s">
        <v>303</v>
      </c>
      <c r="N427" s="332" t="s">
        <v>1586</v>
      </c>
    </row>
    <row r="428" spans="1:14" s="288" customFormat="1" ht="27.75" customHeight="1">
      <c r="A428" s="336">
        <v>402</v>
      </c>
      <c r="B428" s="332">
        <v>156</v>
      </c>
      <c r="C428" s="332" t="s">
        <v>252</v>
      </c>
      <c r="D428" s="355" t="s">
        <v>1399</v>
      </c>
      <c r="E428" s="355" t="s">
        <v>1399</v>
      </c>
      <c r="F428" s="374" t="s">
        <v>1413</v>
      </c>
      <c r="G428" s="332" t="s">
        <v>1573</v>
      </c>
      <c r="H428" s="332" t="s">
        <v>1184</v>
      </c>
      <c r="I428" s="333">
        <v>48</v>
      </c>
      <c r="J428" s="333">
        <v>3200</v>
      </c>
      <c r="K428" s="333">
        <f t="shared" si="27"/>
        <v>153600</v>
      </c>
      <c r="L428" s="334">
        <f t="shared" si="28"/>
        <v>153600</v>
      </c>
      <c r="M428" s="356" t="s">
        <v>303</v>
      </c>
      <c r="N428" s="332" t="s">
        <v>1586</v>
      </c>
    </row>
    <row r="429" spans="1:14" s="288" customFormat="1" ht="27.75" customHeight="1">
      <c r="A429" s="336">
        <v>403</v>
      </c>
      <c r="B429" s="332">
        <v>157</v>
      </c>
      <c r="C429" s="332" t="s">
        <v>252</v>
      </c>
      <c r="D429" s="355" t="s">
        <v>1400</v>
      </c>
      <c r="E429" s="355" t="s">
        <v>1400</v>
      </c>
      <c r="F429" s="374" t="s">
        <v>1414</v>
      </c>
      <c r="G429" s="332" t="s">
        <v>1573</v>
      </c>
      <c r="H429" s="332" t="s">
        <v>1184</v>
      </c>
      <c r="I429" s="333">
        <v>72</v>
      </c>
      <c r="J429" s="333">
        <v>500</v>
      </c>
      <c r="K429" s="333">
        <f t="shared" si="27"/>
        <v>36000</v>
      </c>
      <c r="L429" s="334">
        <f t="shared" si="28"/>
        <v>36000</v>
      </c>
      <c r="M429" s="356" t="s">
        <v>303</v>
      </c>
      <c r="N429" s="332" t="s">
        <v>1586</v>
      </c>
    </row>
    <row r="430" spans="1:14" s="288" customFormat="1" ht="27.75" customHeight="1">
      <c r="A430" s="336">
        <v>404</v>
      </c>
      <c r="B430" s="332">
        <v>158</v>
      </c>
      <c r="C430" s="332" t="s">
        <v>252</v>
      </c>
      <c r="D430" s="355" t="s">
        <v>1401</v>
      </c>
      <c r="E430" s="355" t="s">
        <v>1401</v>
      </c>
      <c r="F430" s="348" t="s">
        <v>1415</v>
      </c>
      <c r="G430" s="332" t="s">
        <v>1573</v>
      </c>
      <c r="H430" s="332" t="s">
        <v>1184</v>
      </c>
      <c r="I430" s="333">
        <v>48</v>
      </c>
      <c r="J430" s="333">
        <v>2200</v>
      </c>
      <c r="K430" s="333">
        <f t="shared" si="27"/>
        <v>105600</v>
      </c>
      <c r="L430" s="334">
        <f t="shared" si="28"/>
        <v>105600</v>
      </c>
      <c r="M430" s="356" t="s">
        <v>303</v>
      </c>
      <c r="N430" s="332" t="s">
        <v>1586</v>
      </c>
    </row>
    <row r="431" spans="1:14" s="288" customFormat="1" ht="27.75" customHeight="1">
      <c r="A431" s="336">
        <v>405</v>
      </c>
      <c r="B431" s="332">
        <v>159</v>
      </c>
      <c r="C431" s="332" t="s">
        <v>252</v>
      </c>
      <c r="D431" s="355" t="s">
        <v>1402</v>
      </c>
      <c r="E431" s="355" t="s">
        <v>1402</v>
      </c>
      <c r="F431" s="374" t="s">
        <v>1416</v>
      </c>
      <c r="G431" s="332" t="s">
        <v>1573</v>
      </c>
      <c r="H431" s="332" t="s">
        <v>1184</v>
      </c>
      <c r="I431" s="333">
        <v>24</v>
      </c>
      <c r="J431" s="333">
        <v>100</v>
      </c>
      <c r="K431" s="333">
        <f t="shared" si="27"/>
        <v>2400</v>
      </c>
      <c r="L431" s="334">
        <f t="shared" si="28"/>
        <v>2400</v>
      </c>
      <c r="M431" s="356" t="s">
        <v>303</v>
      </c>
      <c r="N431" s="332" t="s">
        <v>1586</v>
      </c>
    </row>
    <row r="432" spans="1:14" s="288" customFormat="1" ht="27.75" customHeight="1">
      <c r="A432" s="336">
        <v>406</v>
      </c>
      <c r="B432" s="332">
        <v>160</v>
      </c>
      <c r="C432" s="332" t="s">
        <v>252</v>
      </c>
      <c r="D432" s="348" t="s">
        <v>1403</v>
      </c>
      <c r="E432" s="348" t="s">
        <v>1403</v>
      </c>
      <c r="F432" s="375" t="s">
        <v>1417</v>
      </c>
      <c r="G432" s="332" t="s">
        <v>1573</v>
      </c>
      <c r="H432" s="332" t="s">
        <v>1184</v>
      </c>
      <c r="I432" s="333">
        <v>100</v>
      </c>
      <c r="J432" s="333">
        <v>240</v>
      </c>
      <c r="K432" s="333">
        <f t="shared" si="27"/>
        <v>24000</v>
      </c>
      <c r="L432" s="334">
        <f t="shared" si="28"/>
        <v>24000</v>
      </c>
      <c r="M432" s="356" t="s">
        <v>303</v>
      </c>
      <c r="N432" s="332" t="s">
        <v>1586</v>
      </c>
    </row>
    <row r="433" spans="1:14" s="288" customFormat="1" ht="27.75" customHeight="1">
      <c r="A433" s="336">
        <v>407</v>
      </c>
      <c r="B433" s="332">
        <v>161</v>
      </c>
      <c r="C433" s="332" t="s">
        <v>252</v>
      </c>
      <c r="D433" s="348" t="s">
        <v>1404</v>
      </c>
      <c r="E433" s="348" t="s">
        <v>1404</v>
      </c>
      <c r="F433" s="374" t="s">
        <v>1418</v>
      </c>
      <c r="G433" s="332" t="s">
        <v>1573</v>
      </c>
      <c r="H433" s="332" t="s">
        <v>1184</v>
      </c>
      <c r="I433" s="333">
        <v>100</v>
      </c>
      <c r="J433" s="333">
        <v>600</v>
      </c>
      <c r="K433" s="333">
        <f t="shared" si="27"/>
        <v>60000</v>
      </c>
      <c r="L433" s="334">
        <f t="shared" si="28"/>
        <v>60000</v>
      </c>
      <c r="M433" s="356" t="s">
        <v>303</v>
      </c>
      <c r="N433" s="332" t="s">
        <v>1586</v>
      </c>
    </row>
    <row r="434" spans="1:14" s="288" customFormat="1" ht="27.75" customHeight="1">
      <c r="A434" s="336">
        <v>408</v>
      </c>
      <c r="B434" s="332">
        <v>162</v>
      </c>
      <c r="C434" s="332" t="s">
        <v>252</v>
      </c>
      <c r="D434" s="374" t="s">
        <v>1405</v>
      </c>
      <c r="E434" s="374" t="s">
        <v>1405</v>
      </c>
      <c r="F434" s="374" t="s">
        <v>1419</v>
      </c>
      <c r="G434" s="332" t="s">
        <v>1573</v>
      </c>
      <c r="H434" s="332" t="s">
        <v>1184</v>
      </c>
      <c r="I434" s="333">
        <v>100</v>
      </c>
      <c r="J434" s="333">
        <v>1700</v>
      </c>
      <c r="K434" s="333">
        <f t="shared" si="27"/>
        <v>170000</v>
      </c>
      <c r="L434" s="334">
        <f t="shared" si="28"/>
        <v>170000</v>
      </c>
      <c r="M434" s="356" t="s">
        <v>303</v>
      </c>
      <c r="N434" s="332" t="s">
        <v>1586</v>
      </c>
    </row>
    <row r="435" spans="1:14" s="288" customFormat="1" ht="27.75" customHeight="1">
      <c r="A435" s="336">
        <v>409</v>
      </c>
      <c r="B435" s="332">
        <v>163</v>
      </c>
      <c r="C435" s="332" t="s">
        <v>252</v>
      </c>
      <c r="D435" s="374" t="s">
        <v>1406</v>
      </c>
      <c r="E435" s="374" t="s">
        <v>1406</v>
      </c>
      <c r="F435" s="374" t="s">
        <v>1420</v>
      </c>
      <c r="G435" s="332" t="s">
        <v>1573</v>
      </c>
      <c r="H435" s="332" t="s">
        <v>1184</v>
      </c>
      <c r="I435" s="333">
        <v>100</v>
      </c>
      <c r="J435" s="333">
        <v>2100</v>
      </c>
      <c r="K435" s="333">
        <f t="shared" si="27"/>
        <v>210000</v>
      </c>
      <c r="L435" s="334">
        <f t="shared" si="28"/>
        <v>210000</v>
      </c>
      <c r="M435" s="356" t="s">
        <v>303</v>
      </c>
      <c r="N435" s="332" t="s">
        <v>1586</v>
      </c>
    </row>
    <row r="436" spans="1:14" s="288" customFormat="1" ht="27.75" customHeight="1">
      <c r="A436" s="336">
        <v>410</v>
      </c>
      <c r="B436" s="332">
        <v>164</v>
      </c>
      <c r="C436" s="332" t="s">
        <v>252</v>
      </c>
      <c r="D436" s="374" t="s">
        <v>1407</v>
      </c>
      <c r="E436" s="374" t="s">
        <v>1407</v>
      </c>
      <c r="F436" s="374" t="s">
        <v>1421</v>
      </c>
      <c r="G436" s="332" t="s">
        <v>1573</v>
      </c>
      <c r="H436" s="332" t="s">
        <v>1184</v>
      </c>
      <c r="I436" s="333">
        <v>12</v>
      </c>
      <c r="J436" s="333">
        <v>650</v>
      </c>
      <c r="K436" s="333">
        <f t="shared" si="27"/>
        <v>7800</v>
      </c>
      <c r="L436" s="334">
        <f t="shared" si="28"/>
        <v>7800</v>
      </c>
      <c r="M436" s="356" t="s">
        <v>303</v>
      </c>
      <c r="N436" s="332" t="s">
        <v>1586</v>
      </c>
    </row>
    <row r="437" spans="1:14" s="288" customFormat="1" ht="27.75" customHeight="1">
      <c r="A437" s="336">
        <v>411</v>
      </c>
      <c r="B437" s="332">
        <v>165</v>
      </c>
      <c r="C437" s="332" t="s">
        <v>252</v>
      </c>
      <c r="D437" s="374" t="s">
        <v>1408</v>
      </c>
      <c r="E437" s="374" t="s">
        <v>1408</v>
      </c>
      <c r="F437" s="374" t="s">
        <v>1422</v>
      </c>
      <c r="G437" s="332" t="s">
        <v>1573</v>
      </c>
      <c r="H437" s="332" t="s">
        <v>1184</v>
      </c>
      <c r="I437" s="333">
        <v>12</v>
      </c>
      <c r="J437" s="333">
        <v>510</v>
      </c>
      <c r="K437" s="333">
        <f t="shared" si="27"/>
        <v>6120</v>
      </c>
      <c r="L437" s="334">
        <f t="shared" si="28"/>
        <v>6120</v>
      </c>
      <c r="M437" s="356" t="s">
        <v>303</v>
      </c>
      <c r="N437" s="332" t="s">
        <v>1586</v>
      </c>
    </row>
    <row r="438" spans="1:14" s="288" customFormat="1" ht="27.75" customHeight="1">
      <c r="A438" s="336">
        <v>412</v>
      </c>
      <c r="B438" s="332">
        <v>166</v>
      </c>
      <c r="C438" s="332" t="s">
        <v>252</v>
      </c>
      <c r="D438" s="341" t="s">
        <v>1423</v>
      </c>
      <c r="E438" s="341" t="s">
        <v>1423</v>
      </c>
      <c r="F438" s="337" t="s">
        <v>1456</v>
      </c>
      <c r="G438" s="332" t="s">
        <v>1573</v>
      </c>
      <c r="H438" s="332" t="s">
        <v>1109</v>
      </c>
      <c r="I438" s="333">
        <v>15</v>
      </c>
      <c r="J438" s="333">
        <v>4750</v>
      </c>
      <c r="K438" s="333">
        <f t="shared" si="27"/>
        <v>71250</v>
      </c>
      <c r="L438" s="334">
        <f t="shared" si="28"/>
        <v>71250</v>
      </c>
      <c r="M438" s="356" t="s">
        <v>303</v>
      </c>
      <c r="N438" s="332" t="s">
        <v>1586</v>
      </c>
    </row>
    <row r="439" spans="1:14" s="288" customFormat="1" ht="27.75" customHeight="1">
      <c r="A439" s="336">
        <v>413</v>
      </c>
      <c r="B439" s="332">
        <v>167</v>
      </c>
      <c r="C439" s="332" t="s">
        <v>252</v>
      </c>
      <c r="D439" s="341" t="s">
        <v>1424</v>
      </c>
      <c r="E439" s="341" t="s">
        <v>1424</v>
      </c>
      <c r="F439" s="337" t="s">
        <v>1456</v>
      </c>
      <c r="G439" s="332" t="s">
        <v>1573</v>
      </c>
      <c r="H439" s="332" t="s">
        <v>1109</v>
      </c>
      <c r="I439" s="333">
        <v>15</v>
      </c>
      <c r="J439" s="333">
        <v>5625</v>
      </c>
      <c r="K439" s="333">
        <f t="shared" si="27"/>
        <v>84375</v>
      </c>
      <c r="L439" s="334">
        <f t="shared" si="28"/>
        <v>84375</v>
      </c>
      <c r="M439" s="356" t="s">
        <v>303</v>
      </c>
      <c r="N439" s="332" t="s">
        <v>1586</v>
      </c>
    </row>
    <row r="440" spans="1:14" s="288" customFormat="1" ht="27.75" customHeight="1">
      <c r="A440" s="336">
        <v>414</v>
      </c>
      <c r="B440" s="332">
        <v>168</v>
      </c>
      <c r="C440" s="332" t="s">
        <v>252</v>
      </c>
      <c r="D440" s="341" t="s">
        <v>1425</v>
      </c>
      <c r="E440" s="341" t="s">
        <v>1425</v>
      </c>
      <c r="F440" s="337" t="s">
        <v>1456</v>
      </c>
      <c r="G440" s="332" t="s">
        <v>1573</v>
      </c>
      <c r="H440" s="332" t="s">
        <v>1109</v>
      </c>
      <c r="I440" s="333">
        <v>15</v>
      </c>
      <c r="J440" s="333">
        <v>6325</v>
      </c>
      <c r="K440" s="333">
        <f t="shared" si="27"/>
        <v>94875</v>
      </c>
      <c r="L440" s="334">
        <f t="shared" si="28"/>
        <v>94875</v>
      </c>
      <c r="M440" s="356" t="s">
        <v>303</v>
      </c>
      <c r="N440" s="332" t="s">
        <v>1586</v>
      </c>
    </row>
    <row r="441" spans="1:14" s="288" customFormat="1" ht="27.75" customHeight="1">
      <c r="A441" s="336">
        <v>415</v>
      </c>
      <c r="B441" s="332">
        <v>169</v>
      </c>
      <c r="C441" s="332" t="s">
        <v>252</v>
      </c>
      <c r="D441" s="341" t="s">
        <v>1426</v>
      </c>
      <c r="E441" s="341" t="s">
        <v>1426</v>
      </c>
      <c r="F441" s="337" t="s">
        <v>1456</v>
      </c>
      <c r="G441" s="332" t="s">
        <v>1573</v>
      </c>
      <c r="H441" s="332" t="s">
        <v>1109</v>
      </c>
      <c r="I441" s="333">
        <v>15</v>
      </c>
      <c r="J441" s="333">
        <v>4750</v>
      </c>
      <c r="K441" s="333">
        <f t="shared" si="27"/>
        <v>71250</v>
      </c>
      <c r="L441" s="334">
        <f t="shared" si="28"/>
        <v>71250</v>
      </c>
      <c r="M441" s="356" t="s">
        <v>303</v>
      </c>
      <c r="N441" s="332" t="s">
        <v>1586</v>
      </c>
    </row>
    <row r="442" spans="1:14" s="288" customFormat="1" ht="27.75" customHeight="1">
      <c r="A442" s="336">
        <v>416</v>
      </c>
      <c r="B442" s="332">
        <v>170</v>
      </c>
      <c r="C442" s="332" t="s">
        <v>252</v>
      </c>
      <c r="D442" s="341" t="s">
        <v>1427</v>
      </c>
      <c r="E442" s="341" t="s">
        <v>1427</v>
      </c>
      <c r="F442" s="337" t="s">
        <v>1456</v>
      </c>
      <c r="G442" s="332" t="s">
        <v>1573</v>
      </c>
      <c r="H442" s="332" t="s">
        <v>1109</v>
      </c>
      <c r="I442" s="333">
        <v>15</v>
      </c>
      <c r="J442" s="333">
        <v>4750</v>
      </c>
      <c r="K442" s="333">
        <f t="shared" si="27"/>
        <v>71250</v>
      </c>
      <c r="L442" s="334">
        <f t="shared" si="28"/>
        <v>71250</v>
      </c>
      <c r="M442" s="356" t="s">
        <v>303</v>
      </c>
      <c r="N442" s="332" t="s">
        <v>1586</v>
      </c>
    </row>
    <row r="443" spans="1:14" s="288" customFormat="1" ht="27.75" customHeight="1">
      <c r="A443" s="336">
        <v>417</v>
      </c>
      <c r="B443" s="332">
        <v>171</v>
      </c>
      <c r="C443" s="332" t="s">
        <v>252</v>
      </c>
      <c r="D443" s="341" t="s">
        <v>1428</v>
      </c>
      <c r="E443" s="341" t="s">
        <v>1428</v>
      </c>
      <c r="F443" s="337" t="s">
        <v>1456</v>
      </c>
      <c r="G443" s="332" t="s">
        <v>1573</v>
      </c>
      <c r="H443" s="332" t="s">
        <v>1109</v>
      </c>
      <c r="I443" s="333">
        <v>15</v>
      </c>
      <c r="J443" s="333">
        <v>4200</v>
      </c>
      <c r="K443" s="333">
        <f t="shared" si="27"/>
        <v>63000</v>
      </c>
      <c r="L443" s="334">
        <f t="shared" si="28"/>
        <v>63000</v>
      </c>
      <c r="M443" s="356" t="s">
        <v>303</v>
      </c>
      <c r="N443" s="332" t="s">
        <v>1586</v>
      </c>
    </row>
    <row r="444" spans="1:14" s="288" customFormat="1" ht="27.75" customHeight="1">
      <c r="A444" s="336">
        <v>418</v>
      </c>
      <c r="B444" s="332">
        <v>172</v>
      </c>
      <c r="C444" s="332" t="s">
        <v>252</v>
      </c>
      <c r="D444" s="341" t="s">
        <v>1429</v>
      </c>
      <c r="E444" s="341" t="s">
        <v>1429</v>
      </c>
      <c r="F444" s="337" t="s">
        <v>1456</v>
      </c>
      <c r="G444" s="332" t="s">
        <v>1573</v>
      </c>
      <c r="H444" s="332" t="s">
        <v>1109</v>
      </c>
      <c r="I444" s="333">
        <v>15</v>
      </c>
      <c r="J444" s="333">
        <v>2450</v>
      </c>
      <c r="K444" s="333">
        <f t="shared" si="27"/>
        <v>36750</v>
      </c>
      <c r="L444" s="334">
        <f t="shared" si="28"/>
        <v>36750</v>
      </c>
      <c r="M444" s="356" t="s">
        <v>303</v>
      </c>
      <c r="N444" s="332" t="s">
        <v>1586</v>
      </c>
    </row>
    <row r="445" spans="1:14" s="288" customFormat="1" ht="27.75" customHeight="1">
      <c r="A445" s="336">
        <v>419</v>
      </c>
      <c r="B445" s="332">
        <v>173</v>
      </c>
      <c r="C445" s="332" t="s">
        <v>252</v>
      </c>
      <c r="D445" s="341" t="s">
        <v>1430</v>
      </c>
      <c r="E445" s="341" t="s">
        <v>1430</v>
      </c>
      <c r="F445" s="337" t="s">
        <v>1456</v>
      </c>
      <c r="G445" s="332" t="s">
        <v>1573</v>
      </c>
      <c r="H445" s="332" t="s">
        <v>1109</v>
      </c>
      <c r="I445" s="333">
        <v>15</v>
      </c>
      <c r="J445" s="333">
        <v>3000</v>
      </c>
      <c r="K445" s="333">
        <f t="shared" si="27"/>
        <v>45000</v>
      </c>
      <c r="L445" s="334">
        <f t="shared" si="28"/>
        <v>45000</v>
      </c>
      <c r="M445" s="356" t="s">
        <v>303</v>
      </c>
      <c r="N445" s="332" t="s">
        <v>1586</v>
      </c>
    </row>
    <row r="446" spans="1:14" s="288" customFormat="1" ht="27.75" customHeight="1">
      <c r="A446" s="336">
        <v>420</v>
      </c>
      <c r="B446" s="332">
        <v>174</v>
      </c>
      <c r="C446" s="332" t="s">
        <v>252</v>
      </c>
      <c r="D446" s="341" t="s">
        <v>1431</v>
      </c>
      <c r="E446" s="341" t="s">
        <v>1431</v>
      </c>
      <c r="F446" s="337" t="s">
        <v>1456</v>
      </c>
      <c r="G446" s="332" t="s">
        <v>1573</v>
      </c>
      <c r="H446" s="332" t="s">
        <v>1109</v>
      </c>
      <c r="I446" s="333">
        <v>15</v>
      </c>
      <c r="J446" s="333">
        <v>3750</v>
      </c>
      <c r="K446" s="333">
        <f t="shared" si="27"/>
        <v>56250</v>
      </c>
      <c r="L446" s="334">
        <f t="shared" si="28"/>
        <v>56250</v>
      </c>
      <c r="M446" s="356" t="s">
        <v>303</v>
      </c>
      <c r="N446" s="332" t="s">
        <v>1586</v>
      </c>
    </row>
    <row r="447" spans="1:14" s="288" customFormat="1" ht="27.75" customHeight="1">
      <c r="A447" s="336">
        <v>421</v>
      </c>
      <c r="B447" s="332">
        <v>175</v>
      </c>
      <c r="C447" s="332" t="s">
        <v>252</v>
      </c>
      <c r="D447" s="341" t="s">
        <v>1432</v>
      </c>
      <c r="E447" s="341" t="s">
        <v>1432</v>
      </c>
      <c r="F447" s="337" t="s">
        <v>1456</v>
      </c>
      <c r="G447" s="332" t="s">
        <v>1573</v>
      </c>
      <c r="H447" s="332" t="s">
        <v>1109</v>
      </c>
      <c r="I447" s="333">
        <v>15</v>
      </c>
      <c r="J447" s="333">
        <v>2475</v>
      </c>
      <c r="K447" s="333">
        <f t="shared" si="27"/>
        <v>37125</v>
      </c>
      <c r="L447" s="334">
        <f t="shared" si="28"/>
        <v>37125</v>
      </c>
      <c r="M447" s="356" t="s">
        <v>303</v>
      </c>
      <c r="N447" s="332" t="s">
        <v>1586</v>
      </c>
    </row>
    <row r="448" spans="1:14" s="288" customFormat="1" ht="27.75" customHeight="1">
      <c r="A448" s="336">
        <v>422</v>
      </c>
      <c r="B448" s="332">
        <v>176</v>
      </c>
      <c r="C448" s="332" t="s">
        <v>252</v>
      </c>
      <c r="D448" s="341" t="s">
        <v>1433</v>
      </c>
      <c r="E448" s="341" t="s">
        <v>1433</v>
      </c>
      <c r="F448" s="337" t="s">
        <v>1456</v>
      </c>
      <c r="G448" s="332" t="s">
        <v>1573</v>
      </c>
      <c r="H448" s="332" t="s">
        <v>1109</v>
      </c>
      <c r="I448" s="333">
        <v>15</v>
      </c>
      <c r="J448" s="333">
        <v>6000</v>
      </c>
      <c r="K448" s="333">
        <f t="shared" si="27"/>
        <v>90000</v>
      </c>
      <c r="L448" s="334">
        <f t="shared" si="28"/>
        <v>90000</v>
      </c>
      <c r="M448" s="356" t="s">
        <v>303</v>
      </c>
      <c r="N448" s="332" t="s">
        <v>1586</v>
      </c>
    </row>
    <row r="449" spans="1:14" s="288" customFormat="1" ht="27.75" customHeight="1">
      <c r="A449" s="336">
        <v>423</v>
      </c>
      <c r="B449" s="332">
        <v>177</v>
      </c>
      <c r="C449" s="332" t="s">
        <v>252</v>
      </c>
      <c r="D449" s="341" t="s">
        <v>1434</v>
      </c>
      <c r="E449" s="341" t="s">
        <v>1434</v>
      </c>
      <c r="F449" s="337" t="s">
        <v>1456</v>
      </c>
      <c r="G449" s="332" t="s">
        <v>1573</v>
      </c>
      <c r="H449" s="332" t="s">
        <v>1109</v>
      </c>
      <c r="I449" s="333">
        <v>15</v>
      </c>
      <c r="J449" s="333">
        <v>2875</v>
      </c>
      <c r="K449" s="333">
        <f t="shared" si="27"/>
        <v>43125</v>
      </c>
      <c r="L449" s="334">
        <f t="shared" si="28"/>
        <v>43125</v>
      </c>
      <c r="M449" s="356" t="s">
        <v>303</v>
      </c>
      <c r="N449" s="332" t="s">
        <v>1586</v>
      </c>
    </row>
    <row r="450" spans="1:14" s="288" customFormat="1" ht="27.75" customHeight="1">
      <c r="A450" s="336">
        <v>424</v>
      </c>
      <c r="B450" s="332">
        <v>178</v>
      </c>
      <c r="C450" s="332" t="s">
        <v>252</v>
      </c>
      <c r="D450" s="341" t="s">
        <v>1435</v>
      </c>
      <c r="E450" s="341" t="s">
        <v>1435</v>
      </c>
      <c r="F450" s="337" t="s">
        <v>1456</v>
      </c>
      <c r="G450" s="332" t="s">
        <v>1573</v>
      </c>
      <c r="H450" s="332" t="s">
        <v>1109</v>
      </c>
      <c r="I450" s="333">
        <v>20</v>
      </c>
      <c r="J450" s="333">
        <v>3750</v>
      </c>
      <c r="K450" s="333">
        <f t="shared" si="27"/>
        <v>75000</v>
      </c>
      <c r="L450" s="334">
        <f t="shared" si="28"/>
        <v>75000</v>
      </c>
      <c r="M450" s="356" t="s">
        <v>303</v>
      </c>
      <c r="N450" s="332" t="s">
        <v>1586</v>
      </c>
    </row>
    <row r="451" spans="1:14" s="288" customFormat="1" ht="27.75" customHeight="1">
      <c r="A451" s="336">
        <v>425</v>
      </c>
      <c r="B451" s="332">
        <v>179</v>
      </c>
      <c r="C451" s="332" t="s">
        <v>252</v>
      </c>
      <c r="D451" s="341" t="s">
        <v>1436</v>
      </c>
      <c r="E451" s="341" t="s">
        <v>1436</v>
      </c>
      <c r="F451" s="337" t="s">
        <v>1456</v>
      </c>
      <c r="G451" s="332" t="s">
        <v>1573</v>
      </c>
      <c r="H451" s="332" t="s">
        <v>1109</v>
      </c>
      <c r="I451" s="333">
        <v>6</v>
      </c>
      <c r="J451" s="333">
        <v>5500</v>
      </c>
      <c r="K451" s="333">
        <f t="shared" si="27"/>
        <v>33000</v>
      </c>
      <c r="L451" s="334">
        <f t="shared" si="28"/>
        <v>33000</v>
      </c>
      <c r="M451" s="356" t="s">
        <v>303</v>
      </c>
      <c r="N451" s="332" t="s">
        <v>1586</v>
      </c>
    </row>
    <row r="452" spans="1:14" s="288" customFormat="1" ht="27.75" customHeight="1">
      <c r="A452" s="336">
        <v>426</v>
      </c>
      <c r="B452" s="332">
        <v>180</v>
      </c>
      <c r="C452" s="332" t="s">
        <v>252</v>
      </c>
      <c r="D452" s="341" t="s">
        <v>1437</v>
      </c>
      <c r="E452" s="341" t="s">
        <v>1437</v>
      </c>
      <c r="F452" s="337" t="s">
        <v>1456</v>
      </c>
      <c r="G452" s="332" t="s">
        <v>1573</v>
      </c>
      <c r="H452" s="332" t="s">
        <v>1109</v>
      </c>
      <c r="I452" s="333">
        <v>6</v>
      </c>
      <c r="J452" s="333">
        <v>6375</v>
      </c>
      <c r="K452" s="333">
        <f t="shared" si="27"/>
        <v>38250</v>
      </c>
      <c r="L452" s="334">
        <f t="shared" si="28"/>
        <v>38250</v>
      </c>
      <c r="M452" s="356" t="s">
        <v>303</v>
      </c>
      <c r="N452" s="332" t="s">
        <v>1586</v>
      </c>
    </row>
    <row r="453" spans="1:14" s="288" customFormat="1" ht="27.75" customHeight="1">
      <c r="A453" s="336">
        <v>425</v>
      </c>
      <c r="B453" s="332">
        <v>181</v>
      </c>
      <c r="C453" s="332" t="s">
        <v>252</v>
      </c>
      <c r="D453" s="341" t="s">
        <v>1438</v>
      </c>
      <c r="E453" s="341" t="s">
        <v>1438</v>
      </c>
      <c r="F453" s="337" t="s">
        <v>1456</v>
      </c>
      <c r="G453" s="332" t="s">
        <v>1573</v>
      </c>
      <c r="H453" s="332" t="s">
        <v>1109</v>
      </c>
      <c r="I453" s="333">
        <v>5</v>
      </c>
      <c r="J453" s="333">
        <v>2950</v>
      </c>
      <c r="K453" s="333">
        <f t="shared" si="27"/>
        <v>14750</v>
      </c>
      <c r="L453" s="334">
        <f t="shared" si="28"/>
        <v>14750</v>
      </c>
      <c r="M453" s="356" t="s">
        <v>303</v>
      </c>
      <c r="N453" s="332" t="s">
        <v>1586</v>
      </c>
    </row>
    <row r="454" spans="1:14" s="288" customFormat="1" ht="27.75" customHeight="1">
      <c r="A454" s="336">
        <v>426</v>
      </c>
      <c r="B454" s="332">
        <v>182</v>
      </c>
      <c r="C454" s="332" t="s">
        <v>252</v>
      </c>
      <c r="D454" s="341" t="s">
        <v>1439</v>
      </c>
      <c r="E454" s="341" t="s">
        <v>1439</v>
      </c>
      <c r="F454" s="337" t="s">
        <v>1456</v>
      </c>
      <c r="G454" s="332" t="s">
        <v>1573</v>
      </c>
      <c r="H454" s="332" t="s">
        <v>1109</v>
      </c>
      <c r="I454" s="333">
        <v>5</v>
      </c>
      <c r="J454" s="333">
        <v>2950</v>
      </c>
      <c r="K454" s="333">
        <f t="shared" si="27"/>
        <v>14750</v>
      </c>
      <c r="L454" s="334">
        <f t="shared" si="28"/>
        <v>14750</v>
      </c>
      <c r="M454" s="356" t="s">
        <v>303</v>
      </c>
      <c r="N454" s="332" t="s">
        <v>1586</v>
      </c>
    </row>
    <row r="455" spans="1:14" s="288" customFormat="1" ht="27.75" customHeight="1">
      <c r="A455" s="336">
        <v>427</v>
      </c>
      <c r="B455" s="332">
        <v>183</v>
      </c>
      <c r="C455" s="332" t="s">
        <v>252</v>
      </c>
      <c r="D455" s="341" t="s">
        <v>1440</v>
      </c>
      <c r="E455" s="341" t="s">
        <v>1440</v>
      </c>
      <c r="F455" s="337" t="s">
        <v>1456</v>
      </c>
      <c r="G455" s="332" t="s">
        <v>1573</v>
      </c>
      <c r="H455" s="332" t="s">
        <v>1109</v>
      </c>
      <c r="I455" s="333">
        <v>5</v>
      </c>
      <c r="J455" s="333">
        <v>2950</v>
      </c>
      <c r="K455" s="333">
        <f t="shared" si="27"/>
        <v>14750</v>
      </c>
      <c r="L455" s="334">
        <f t="shared" si="28"/>
        <v>14750</v>
      </c>
      <c r="M455" s="356" t="s">
        <v>303</v>
      </c>
      <c r="N455" s="332" t="s">
        <v>1586</v>
      </c>
    </row>
    <row r="456" spans="1:14" s="288" customFormat="1" ht="27.75" customHeight="1">
      <c r="A456" s="336">
        <v>428</v>
      </c>
      <c r="B456" s="332">
        <v>184</v>
      </c>
      <c r="C456" s="332" t="s">
        <v>252</v>
      </c>
      <c r="D456" s="341" t="s">
        <v>1441</v>
      </c>
      <c r="E456" s="341" t="s">
        <v>1441</v>
      </c>
      <c r="F456" s="337" t="s">
        <v>1456</v>
      </c>
      <c r="G456" s="332" t="s">
        <v>1573</v>
      </c>
      <c r="H456" s="332" t="s">
        <v>1109</v>
      </c>
      <c r="I456" s="333">
        <v>5</v>
      </c>
      <c r="J456" s="333">
        <v>2875</v>
      </c>
      <c r="K456" s="333">
        <f t="shared" si="27"/>
        <v>14375</v>
      </c>
      <c r="L456" s="334">
        <f t="shared" si="28"/>
        <v>14375</v>
      </c>
      <c r="M456" s="356" t="s">
        <v>303</v>
      </c>
      <c r="N456" s="332" t="s">
        <v>1586</v>
      </c>
    </row>
    <row r="457" spans="1:14" s="288" customFormat="1" ht="27.75" customHeight="1">
      <c r="A457" s="336">
        <v>429</v>
      </c>
      <c r="B457" s="332">
        <v>185</v>
      </c>
      <c r="C457" s="332" t="s">
        <v>252</v>
      </c>
      <c r="D457" s="341" t="s">
        <v>1442</v>
      </c>
      <c r="E457" s="341" t="s">
        <v>1442</v>
      </c>
      <c r="F457" s="340" t="s">
        <v>1456</v>
      </c>
      <c r="G457" s="332" t="s">
        <v>1573</v>
      </c>
      <c r="H457" s="332" t="s">
        <v>1109</v>
      </c>
      <c r="I457" s="333">
        <v>5</v>
      </c>
      <c r="J457" s="333">
        <v>2875</v>
      </c>
      <c r="K457" s="333">
        <f t="shared" si="27"/>
        <v>14375</v>
      </c>
      <c r="L457" s="334">
        <f t="shared" si="28"/>
        <v>14375</v>
      </c>
      <c r="M457" s="356" t="s">
        <v>303</v>
      </c>
      <c r="N457" s="332" t="s">
        <v>1586</v>
      </c>
    </row>
    <row r="458" spans="1:14" s="288" customFormat="1" ht="27.75" customHeight="1">
      <c r="A458" s="336">
        <v>430</v>
      </c>
      <c r="B458" s="332">
        <v>186</v>
      </c>
      <c r="C458" s="332" t="s">
        <v>252</v>
      </c>
      <c r="D458" s="341" t="s">
        <v>1443</v>
      </c>
      <c r="E458" s="341" t="s">
        <v>1443</v>
      </c>
      <c r="F458" s="337" t="s">
        <v>1456</v>
      </c>
      <c r="G458" s="332" t="s">
        <v>1573</v>
      </c>
      <c r="H458" s="332" t="s">
        <v>1109</v>
      </c>
      <c r="I458" s="333">
        <v>5</v>
      </c>
      <c r="J458" s="333">
        <v>2875</v>
      </c>
      <c r="K458" s="333">
        <f t="shared" si="27"/>
        <v>14375</v>
      </c>
      <c r="L458" s="334">
        <f t="shared" si="28"/>
        <v>14375</v>
      </c>
      <c r="M458" s="356" t="s">
        <v>303</v>
      </c>
      <c r="N458" s="332" t="s">
        <v>1586</v>
      </c>
    </row>
    <row r="459" spans="1:14" s="288" customFormat="1" ht="27.75" customHeight="1">
      <c r="A459" s="336">
        <v>431</v>
      </c>
      <c r="B459" s="332">
        <v>187</v>
      </c>
      <c r="C459" s="332" t="s">
        <v>252</v>
      </c>
      <c r="D459" s="341" t="s">
        <v>1444</v>
      </c>
      <c r="E459" s="341" t="s">
        <v>1444</v>
      </c>
      <c r="F459" s="337" t="s">
        <v>1456</v>
      </c>
      <c r="G459" s="332" t="s">
        <v>1573</v>
      </c>
      <c r="H459" s="332" t="s">
        <v>1109</v>
      </c>
      <c r="I459" s="333">
        <v>5</v>
      </c>
      <c r="J459" s="333">
        <v>2875</v>
      </c>
      <c r="K459" s="333">
        <f t="shared" si="27"/>
        <v>14375</v>
      </c>
      <c r="L459" s="334">
        <f t="shared" si="28"/>
        <v>14375</v>
      </c>
      <c r="M459" s="356" t="s">
        <v>303</v>
      </c>
      <c r="N459" s="332" t="s">
        <v>1586</v>
      </c>
    </row>
    <row r="460" spans="1:14" s="288" customFormat="1" ht="27.75" customHeight="1">
      <c r="A460" s="336">
        <v>432</v>
      </c>
      <c r="B460" s="332">
        <v>188</v>
      </c>
      <c r="C460" s="332" t="s">
        <v>252</v>
      </c>
      <c r="D460" s="341" t="s">
        <v>1445</v>
      </c>
      <c r="E460" s="341" t="s">
        <v>1445</v>
      </c>
      <c r="F460" s="337" t="s">
        <v>1456</v>
      </c>
      <c r="G460" s="332" t="s">
        <v>1573</v>
      </c>
      <c r="H460" s="332" t="s">
        <v>1109</v>
      </c>
      <c r="I460" s="333">
        <v>5</v>
      </c>
      <c r="J460" s="333">
        <v>3750</v>
      </c>
      <c r="K460" s="333">
        <f t="shared" si="27"/>
        <v>18750</v>
      </c>
      <c r="L460" s="334">
        <f t="shared" si="28"/>
        <v>18750</v>
      </c>
      <c r="M460" s="356" t="s">
        <v>303</v>
      </c>
      <c r="N460" s="332" t="s">
        <v>1586</v>
      </c>
    </row>
    <row r="461" spans="1:14" s="288" customFormat="1" ht="27.75" customHeight="1">
      <c r="A461" s="336">
        <v>433</v>
      </c>
      <c r="B461" s="332">
        <v>189</v>
      </c>
      <c r="C461" s="332" t="s">
        <v>252</v>
      </c>
      <c r="D461" s="341" t="s">
        <v>1446</v>
      </c>
      <c r="E461" s="341" t="s">
        <v>1446</v>
      </c>
      <c r="F461" s="337" t="s">
        <v>1456</v>
      </c>
      <c r="G461" s="332" t="s">
        <v>1573</v>
      </c>
      <c r="H461" s="332" t="s">
        <v>1109</v>
      </c>
      <c r="I461" s="333">
        <v>5</v>
      </c>
      <c r="J461" s="333">
        <v>3750</v>
      </c>
      <c r="K461" s="333">
        <f t="shared" si="27"/>
        <v>18750</v>
      </c>
      <c r="L461" s="334">
        <f t="shared" si="28"/>
        <v>18750</v>
      </c>
      <c r="M461" s="356" t="s">
        <v>303</v>
      </c>
      <c r="N461" s="332" t="s">
        <v>1586</v>
      </c>
    </row>
    <row r="462" spans="1:14" s="288" customFormat="1" ht="27.75" customHeight="1">
      <c r="A462" s="336">
        <v>434</v>
      </c>
      <c r="B462" s="332">
        <v>190</v>
      </c>
      <c r="C462" s="332" t="s">
        <v>252</v>
      </c>
      <c r="D462" s="348" t="s">
        <v>1447</v>
      </c>
      <c r="E462" s="348" t="s">
        <v>1447</v>
      </c>
      <c r="F462" s="337" t="s">
        <v>1456</v>
      </c>
      <c r="G462" s="332" t="s">
        <v>1573</v>
      </c>
      <c r="H462" s="332" t="s">
        <v>1109</v>
      </c>
      <c r="I462" s="333">
        <v>5</v>
      </c>
      <c r="J462" s="333">
        <v>3750</v>
      </c>
      <c r="K462" s="333">
        <f t="shared" si="27"/>
        <v>18750</v>
      </c>
      <c r="L462" s="334">
        <f t="shared" si="28"/>
        <v>18750</v>
      </c>
      <c r="M462" s="356" t="s">
        <v>303</v>
      </c>
      <c r="N462" s="332" t="s">
        <v>1586</v>
      </c>
    </row>
    <row r="463" spans="1:14" s="288" customFormat="1" ht="27.75" customHeight="1">
      <c r="A463" s="336">
        <v>435</v>
      </c>
      <c r="B463" s="332">
        <v>191</v>
      </c>
      <c r="C463" s="332" t="s">
        <v>252</v>
      </c>
      <c r="D463" s="348" t="s">
        <v>1448</v>
      </c>
      <c r="E463" s="348" t="s">
        <v>1448</v>
      </c>
      <c r="F463" s="337" t="s">
        <v>1456</v>
      </c>
      <c r="G463" s="332" t="s">
        <v>1573</v>
      </c>
      <c r="H463" s="332" t="s">
        <v>1109</v>
      </c>
      <c r="I463" s="333">
        <v>5</v>
      </c>
      <c r="J463" s="333">
        <v>3750</v>
      </c>
      <c r="K463" s="333">
        <f t="shared" si="27"/>
        <v>18750</v>
      </c>
      <c r="L463" s="334">
        <f t="shared" si="28"/>
        <v>18750</v>
      </c>
      <c r="M463" s="356" t="s">
        <v>303</v>
      </c>
      <c r="N463" s="332" t="s">
        <v>1586</v>
      </c>
    </row>
    <row r="464" spans="1:14" s="288" customFormat="1" ht="27.75" customHeight="1">
      <c r="A464" s="336">
        <v>436</v>
      </c>
      <c r="B464" s="332">
        <v>192</v>
      </c>
      <c r="C464" s="332" t="s">
        <v>252</v>
      </c>
      <c r="D464" s="348" t="s">
        <v>1449</v>
      </c>
      <c r="E464" s="348" t="s">
        <v>1449</v>
      </c>
      <c r="F464" s="337" t="s">
        <v>1456</v>
      </c>
      <c r="G464" s="332" t="s">
        <v>1573</v>
      </c>
      <c r="H464" s="332" t="s">
        <v>1109</v>
      </c>
      <c r="I464" s="333">
        <v>5</v>
      </c>
      <c r="J464" s="333">
        <v>3750</v>
      </c>
      <c r="K464" s="333">
        <f t="shared" si="27"/>
        <v>18750</v>
      </c>
      <c r="L464" s="334">
        <f t="shared" si="28"/>
        <v>18750</v>
      </c>
      <c r="M464" s="356" t="s">
        <v>303</v>
      </c>
      <c r="N464" s="332" t="s">
        <v>1586</v>
      </c>
    </row>
    <row r="465" spans="1:14" s="309" customFormat="1" ht="27.75" customHeight="1">
      <c r="A465" s="336">
        <v>437</v>
      </c>
      <c r="B465" s="332">
        <v>193</v>
      </c>
      <c r="C465" s="332" t="s">
        <v>252</v>
      </c>
      <c r="D465" s="341" t="s">
        <v>1450</v>
      </c>
      <c r="E465" s="341" t="s">
        <v>1450</v>
      </c>
      <c r="F465" s="337" t="s">
        <v>1456</v>
      </c>
      <c r="G465" s="332" t="s">
        <v>1573</v>
      </c>
      <c r="H465" s="376" t="s">
        <v>1109</v>
      </c>
      <c r="I465" s="333">
        <v>12</v>
      </c>
      <c r="J465" s="333">
        <v>4875</v>
      </c>
      <c r="K465" s="333">
        <f t="shared" si="27"/>
        <v>58500</v>
      </c>
      <c r="L465" s="334">
        <f t="shared" si="28"/>
        <v>58500</v>
      </c>
      <c r="M465" s="356" t="s">
        <v>303</v>
      </c>
      <c r="N465" s="332" t="s">
        <v>1586</v>
      </c>
    </row>
    <row r="466" spans="1:14" s="309" customFormat="1" ht="27.75" customHeight="1">
      <c r="A466" s="336">
        <v>438</v>
      </c>
      <c r="B466" s="332">
        <v>194</v>
      </c>
      <c r="C466" s="332" t="s">
        <v>252</v>
      </c>
      <c r="D466" s="341" t="s">
        <v>1451</v>
      </c>
      <c r="E466" s="341" t="s">
        <v>1451</v>
      </c>
      <c r="F466" s="337" t="s">
        <v>1456</v>
      </c>
      <c r="G466" s="332" t="s">
        <v>1573</v>
      </c>
      <c r="H466" s="376" t="s">
        <v>1109</v>
      </c>
      <c r="I466" s="333">
        <v>12</v>
      </c>
      <c r="J466" s="333">
        <v>5125</v>
      </c>
      <c r="K466" s="333">
        <f t="shared" si="27"/>
        <v>61500</v>
      </c>
      <c r="L466" s="334">
        <f t="shared" si="28"/>
        <v>61500</v>
      </c>
      <c r="M466" s="356" t="s">
        <v>303</v>
      </c>
      <c r="N466" s="332" t="s">
        <v>1586</v>
      </c>
    </row>
    <row r="467" spans="1:14" s="309" customFormat="1" ht="27.75" customHeight="1">
      <c r="A467" s="336">
        <v>439</v>
      </c>
      <c r="B467" s="332">
        <v>1595</v>
      </c>
      <c r="C467" s="332" t="s">
        <v>252</v>
      </c>
      <c r="D467" s="341" t="s">
        <v>1452</v>
      </c>
      <c r="E467" s="341" t="s">
        <v>1452</v>
      </c>
      <c r="F467" s="337" t="s">
        <v>1456</v>
      </c>
      <c r="G467" s="332" t="s">
        <v>1573</v>
      </c>
      <c r="H467" s="376" t="s">
        <v>1109</v>
      </c>
      <c r="I467" s="333">
        <v>10</v>
      </c>
      <c r="J467" s="333">
        <v>7625</v>
      </c>
      <c r="K467" s="333">
        <f t="shared" si="27"/>
        <v>76250</v>
      </c>
      <c r="L467" s="334">
        <f t="shared" si="28"/>
        <v>76250</v>
      </c>
      <c r="M467" s="356" t="s">
        <v>303</v>
      </c>
      <c r="N467" s="332" t="s">
        <v>1586</v>
      </c>
    </row>
    <row r="468" spans="1:14" s="309" customFormat="1" ht="27.75" customHeight="1">
      <c r="A468" s="336">
        <v>440</v>
      </c>
      <c r="B468" s="332">
        <v>196</v>
      </c>
      <c r="C468" s="332" t="s">
        <v>252</v>
      </c>
      <c r="D468" s="341" t="s">
        <v>1453</v>
      </c>
      <c r="E468" s="341" t="s">
        <v>1453</v>
      </c>
      <c r="F468" s="337" t="s">
        <v>1456</v>
      </c>
      <c r="G468" s="332" t="s">
        <v>1573</v>
      </c>
      <c r="H468" s="376" t="s">
        <v>1109</v>
      </c>
      <c r="I468" s="333">
        <v>20</v>
      </c>
      <c r="J468" s="333">
        <v>1950</v>
      </c>
      <c r="K468" s="333">
        <f t="shared" si="27"/>
        <v>39000</v>
      </c>
      <c r="L468" s="334">
        <f t="shared" si="28"/>
        <v>39000</v>
      </c>
      <c r="M468" s="356" t="s">
        <v>303</v>
      </c>
      <c r="N468" s="332" t="s">
        <v>1586</v>
      </c>
    </row>
    <row r="469" spans="1:14" s="309" customFormat="1" ht="27.75" customHeight="1">
      <c r="A469" s="336">
        <v>441</v>
      </c>
      <c r="B469" s="332">
        <v>197</v>
      </c>
      <c r="C469" s="332" t="s">
        <v>252</v>
      </c>
      <c r="D469" s="341" t="s">
        <v>1454</v>
      </c>
      <c r="E469" s="341" t="s">
        <v>1454</v>
      </c>
      <c r="F469" s="337" t="s">
        <v>1456</v>
      </c>
      <c r="G469" s="332" t="s">
        <v>1573</v>
      </c>
      <c r="H469" s="376" t="s">
        <v>1109</v>
      </c>
      <c r="I469" s="333">
        <v>20</v>
      </c>
      <c r="J469" s="333">
        <v>3000</v>
      </c>
      <c r="K469" s="333">
        <f t="shared" si="27"/>
        <v>60000</v>
      </c>
      <c r="L469" s="334">
        <f t="shared" si="28"/>
        <v>60000</v>
      </c>
      <c r="M469" s="356" t="s">
        <v>303</v>
      </c>
      <c r="N469" s="332" t="s">
        <v>1586</v>
      </c>
    </row>
    <row r="470" spans="1:14" s="309" customFormat="1" ht="27.75" customHeight="1">
      <c r="A470" s="336">
        <v>442</v>
      </c>
      <c r="B470" s="332">
        <v>198</v>
      </c>
      <c r="C470" s="332" t="s">
        <v>252</v>
      </c>
      <c r="D470" s="341" t="s">
        <v>1455</v>
      </c>
      <c r="E470" s="341" t="s">
        <v>1455</v>
      </c>
      <c r="F470" s="337" t="s">
        <v>1456</v>
      </c>
      <c r="G470" s="332" t="s">
        <v>1573</v>
      </c>
      <c r="H470" s="376" t="s">
        <v>1109</v>
      </c>
      <c r="I470" s="333">
        <v>20</v>
      </c>
      <c r="J470" s="333">
        <v>4250</v>
      </c>
      <c r="K470" s="333">
        <f t="shared" si="27"/>
        <v>85000</v>
      </c>
      <c r="L470" s="334">
        <f t="shared" si="28"/>
        <v>85000</v>
      </c>
      <c r="M470" s="356" t="s">
        <v>303</v>
      </c>
      <c r="N470" s="332" t="s">
        <v>1586</v>
      </c>
    </row>
    <row r="471" spans="1:14" s="309" customFormat="1" ht="27.75" customHeight="1">
      <c r="A471" s="336">
        <v>443</v>
      </c>
      <c r="B471" s="332">
        <v>199</v>
      </c>
      <c r="C471" s="332" t="s">
        <v>252</v>
      </c>
      <c r="D471" s="337" t="s">
        <v>1457</v>
      </c>
      <c r="E471" s="337" t="s">
        <v>1457</v>
      </c>
      <c r="F471" s="337" t="s">
        <v>1458</v>
      </c>
      <c r="G471" s="332" t="s">
        <v>1573</v>
      </c>
      <c r="H471" s="376" t="s">
        <v>1470</v>
      </c>
      <c r="I471" s="333">
        <v>36</v>
      </c>
      <c r="J471" s="333">
        <v>29634</v>
      </c>
      <c r="K471" s="333">
        <f t="shared" si="27"/>
        <v>1066824</v>
      </c>
      <c r="L471" s="334">
        <f t="shared" si="28"/>
        <v>1066824</v>
      </c>
      <c r="M471" s="356" t="s">
        <v>303</v>
      </c>
      <c r="N471" s="332" t="s">
        <v>1586</v>
      </c>
    </row>
    <row r="472" spans="1:14" s="309" customFormat="1" ht="27.75" customHeight="1">
      <c r="A472" s="336">
        <v>444</v>
      </c>
      <c r="B472" s="332">
        <v>200</v>
      </c>
      <c r="C472" s="332" t="s">
        <v>252</v>
      </c>
      <c r="D472" s="337" t="s">
        <v>1459</v>
      </c>
      <c r="E472" s="337" t="s">
        <v>1459</v>
      </c>
      <c r="F472" s="337" t="s">
        <v>1460</v>
      </c>
      <c r="G472" s="332" t="s">
        <v>1573</v>
      </c>
      <c r="H472" s="376" t="s">
        <v>1471</v>
      </c>
      <c r="I472" s="333">
        <v>12</v>
      </c>
      <c r="J472" s="333">
        <v>120000</v>
      </c>
      <c r="K472" s="333">
        <f t="shared" si="27"/>
        <v>1440000</v>
      </c>
      <c r="L472" s="334">
        <f t="shared" si="28"/>
        <v>1440000</v>
      </c>
      <c r="M472" s="356" t="s">
        <v>303</v>
      </c>
      <c r="N472" s="332" t="s">
        <v>1586</v>
      </c>
    </row>
    <row r="473" spans="1:14" s="309" customFormat="1" ht="27.75" customHeight="1">
      <c r="A473" s="336">
        <v>445</v>
      </c>
      <c r="B473" s="332">
        <v>201</v>
      </c>
      <c r="C473" s="332" t="s">
        <v>252</v>
      </c>
      <c r="D473" s="337" t="s">
        <v>1461</v>
      </c>
      <c r="E473" s="337" t="s">
        <v>1461</v>
      </c>
      <c r="F473" s="337" t="s">
        <v>1462</v>
      </c>
      <c r="G473" s="332" t="s">
        <v>1573</v>
      </c>
      <c r="H473" s="376" t="s">
        <v>1109</v>
      </c>
      <c r="I473" s="333">
        <v>20</v>
      </c>
      <c r="J473" s="333">
        <v>34056</v>
      </c>
      <c r="K473" s="333">
        <f t="shared" si="27"/>
        <v>681120</v>
      </c>
      <c r="L473" s="334">
        <f t="shared" si="28"/>
        <v>681120</v>
      </c>
      <c r="M473" s="356" t="s">
        <v>303</v>
      </c>
      <c r="N473" s="332" t="s">
        <v>1586</v>
      </c>
    </row>
    <row r="474" spans="1:14" s="309" customFormat="1" ht="27.75" customHeight="1">
      <c r="A474" s="336">
        <v>446</v>
      </c>
      <c r="B474" s="332">
        <v>202</v>
      </c>
      <c r="C474" s="332" t="s">
        <v>252</v>
      </c>
      <c r="D474" s="337" t="s">
        <v>1463</v>
      </c>
      <c r="E474" s="337" t="s">
        <v>1463</v>
      </c>
      <c r="F474" s="337" t="s">
        <v>1463</v>
      </c>
      <c r="G474" s="332" t="s">
        <v>1573</v>
      </c>
      <c r="H474" s="376" t="s">
        <v>1184</v>
      </c>
      <c r="I474" s="333">
        <v>10</v>
      </c>
      <c r="J474" s="333">
        <v>3650</v>
      </c>
      <c r="K474" s="333">
        <f t="shared" si="27"/>
        <v>36500</v>
      </c>
      <c r="L474" s="334">
        <f t="shared" si="28"/>
        <v>36500</v>
      </c>
      <c r="M474" s="356" t="s">
        <v>303</v>
      </c>
      <c r="N474" s="332" t="s">
        <v>1586</v>
      </c>
    </row>
    <row r="475" spans="1:14" s="309" customFormat="1" ht="27.75" customHeight="1">
      <c r="A475" s="336">
        <v>447</v>
      </c>
      <c r="B475" s="332">
        <v>203</v>
      </c>
      <c r="C475" s="332" t="s">
        <v>252</v>
      </c>
      <c r="D475" s="337" t="s">
        <v>1464</v>
      </c>
      <c r="E475" s="337" t="s">
        <v>1464</v>
      </c>
      <c r="F475" s="337" t="s">
        <v>1465</v>
      </c>
      <c r="G475" s="332" t="s">
        <v>1573</v>
      </c>
      <c r="H475" s="376" t="s">
        <v>1198</v>
      </c>
      <c r="I475" s="333">
        <v>5</v>
      </c>
      <c r="J475" s="333">
        <v>19000</v>
      </c>
      <c r="K475" s="333">
        <f t="shared" si="27"/>
        <v>95000</v>
      </c>
      <c r="L475" s="334">
        <f t="shared" si="28"/>
        <v>95000</v>
      </c>
      <c r="M475" s="356" t="s">
        <v>303</v>
      </c>
      <c r="N475" s="332" t="s">
        <v>1586</v>
      </c>
    </row>
    <row r="476" spans="1:14" s="309" customFormat="1" ht="27.75" customHeight="1">
      <c r="A476" s="336">
        <v>448</v>
      </c>
      <c r="B476" s="332">
        <v>204</v>
      </c>
      <c r="C476" s="332" t="s">
        <v>252</v>
      </c>
      <c r="D476" s="337" t="s">
        <v>1466</v>
      </c>
      <c r="E476" s="337" t="s">
        <v>1466</v>
      </c>
      <c r="F476" s="337" t="s">
        <v>1467</v>
      </c>
      <c r="G476" s="332" t="s">
        <v>1573</v>
      </c>
      <c r="H476" s="376" t="s">
        <v>1472</v>
      </c>
      <c r="I476" s="333">
        <v>20</v>
      </c>
      <c r="J476" s="333">
        <v>3030</v>
      </c>
      <c r="K476" s="333">
        <f t="shared" si="27"/>
        <v>60600</v>
      </c>
      <c r="L476" s="334">
        <f t="shared" si="28"/>
        <v>60600</v>
      </c>
      <c r="M476" s="356" t="s">
        <v>303</v>
      </c>
      <c r="N476" s="332" t="s">
        <v>1586</v>
      </c>
    </row>
    <row r="477" spans="1:14" s="309" customFormat="1" ht="27.75" customHeight="1">
      <c r="A477" s="336">
        <v>449</v>
      </c>
      <c r="B477" s="332">
        <v>205</v>
      </c>
      <c r="C477" s="332" t="s">
        <v>252</v>
      </c>
      <c r="D477" s="337" t="s">
        <v>1468</v>
      </c>
      <c r="E477" s="337" t="s">
        <v>1468</v>
      </c>
      <c r="F477" s="337" t="s">
        <v>1469</v>
      </c>
      <c r="G477" s="332" t="s">
        <v>1573</v>
      </c>
      <c r="H477" s="376" t="s">
        <v>1109</v>
      </c>
      <c r="I477" s="333">
        <v>140</v>
      </c>
      <c r="J477" s="333">
        <v>396</v>
      </c>
      <c r="K477" s="333">
        <f t="shared" si="27"/>
        <v>55440</v>
      </c>
      <c r="L477" s="334">
        <f t="shared" si="28"/>
        <v>55440</v>
      </c>
      <c r="M477" s="356" t="s">
        <v>303</v>
      </c>
      <c r="N477" s="332" t="s">
        <v>1586</v>
      </c>
    </row>
    <row r="478" spans="1:14" s="309" customFormat="1" ht="27.75" customHeight="1">
      <c r="A478" s="336">
        <v>450</v>
      </c>
      <c r="B478" s="332">
        <v>206</v>
      </c>
      <c r="C478" s="332" t="s">
        <v>252</v>
      </c>
      <c r="D478" s="337" t="s">
        <v>1473</v>
      </c>
      <c r="E478" s="337" t="s">
        <v>1473</v>
      </c>
      <c r="F478" s="337" t="s">
        <v>1474</v>
      </c>
      <c r="G478" s="332" t="s">
        <v>1573</v>
      </c>
      <c r="H478" s="376" t="s">
        <v>1184</v>
      </c>
      <c r="I478" s="333">
        <v>120</v>
      </c>
      <c r="J478" s="333">
        <v>43800</v>
      </c>
      <c r="K478" s="333">
        <f t="shared" si="27"/>
        <v>5256000</v>
      </c>
      <c r="L478" s="334">
        <f t="shared" si="28"/>
        <v>5256000</v>
      </c>
      <c r="M478" s="356" t="s">
        <v>303</v>
      </c>
      <c r="N478" s="332" t="s">
        <v>1586</v>
      </c>
    </row>
    <row r="479" spans="1:14" s="309" customFormat="1" ht="27.75" customHeight="1">
      <c r="A479" s="336">
        <v>451</v>
      </c>
      <c r="B479" s="332">
        <v>207</v>
      </c>
      <c r="C479" s="332" t="s">
        <v>252</v>
      </c>
      <c r="D479" s="337" t="s">
        <v>1475</v>
      </c>
      <c r="E479" s="337" t="s">
        <v>1475</v>
      </c>
      <c r="F479" s="337" t="s">
        <v>1476</v>
      </c>
      <c r="G479" s="332" t="s">
        <v>1573</v>
      </c>
      <c r="H479" s="376" t="s">
        <v>1109</v>
      </c>
      <c r="I479" s="333">
        <v>140</v>
      </c>
      <c r="J479" s="333">
        <v>1050</v>
      </c>
      <c r="K479" s="333">
        <f t="shared" si="27"/>
        <v>147000</v>
      </c>
      <c r="L479" s="334">
        <f t="shared" si="28"/>
        <v>147000</v>
      </c>
      <c r="M479" s="356" t="s">
        <v>303</v>
      </c>
      <c r="N479" s="332" t="s">
        <v>1586</v>
      </c>
    </row>
    <row r="480" spans="1:14" s="309" customFormat="1" ht="27.75" customHeight="1">
      <c r="A480" s="336">
        <v>452</v>
      </c>
      <c r="B480" s="332">
        <v>208</v>
      </c>
      <c r="C480" s="332" t="s">
        <v>252</v>
      </c>
      <c r="D480" s="337" t="s">
        <v>1477</v>
      </c>
      <c r="E480" s="337" t="s">
        <v>1477</v>
      </c>
      <c r="F480" s="377" t="s">
        <v>1478</v>
      </c>
      <c r="G480" s="332" t="s">
        <v>1573</v>
      </c>
      <c r="H480" s="378" t="s">
        <v>1511</v>
      </c>
      <c r="I480" s="333">
        <v>1</v>
      </c>
      <c r="J480" s="333">
        <v>150000</v>
      </c>
      <c r="K480" s="333">
        <f t="shared" si="27"/>
        <v>150000</v>
      </c>
      <c r="L480" s="334">
        <f t="shared" si="28"/>
        <v>150000</v>
      </c>
      <c r="M480" s="356" t="s">
        <v>303</v>
      </c>
      <c r="N480" s="332" t="s">
        <v>1586</v>
      </c>
    </row>
    <row r="481" spans="1:14" s="309" customFormat="1" ht="27.75" customHeight="1">
      <c r="A481" s="336">
        <v>453</v>
      </c>
      <c r="B481" s="332">
        <v>209</v>
      </c>
      <c r="C481" s="332" t="s">
        <v>252</v>
      </c>
      <c r="D481" s="337" t="s">
        <v>1479</v>
      </c>
      <c r="E481" s="337" t="s">
        <v>1479</v>
      </c>
      <c r="F481" s="377" t="s">
        <v>1480</v>
      </c>
      <c r="G481" s="332" t="s">
        <v>1573</v>
      </c>
      <c r="H481" s="378" t="s">
        <v>1184</v>
      </c>
      <c r="I481" s="333">
        <v>55</v>
      </c>
      <c r="J481" s="333">
        <v>220000</v>
      </c>
      <c r="K481" s="333">
        <f t="shared" si="27"/>
        <v>12100000</v>
      </c>
      <c r="L481" s="334">
        <f t="shared" si="28"/>
        <v>12100000</v>
      </c>
      <c r="M481" s="356" t="s">
        <v>303</v>
      </c>
      <c r="N481" s="332" t="s">
        <v>1586</v>
      </c>
    </row>
    <row r="482" spans="1:14" s="309" customFormat="1" ht="27.75" customHeight="1">
      <c r="A482" s="336">
        <v>454</v>
      </c>
      <c r="B482" s="332">
        <v>210</v>
      </c>
      <c r="C482" s="332" t="s">
        <v>252</v>
      </c>
      <c r="D482" s="337" t="s">
        <v>1481</v>
      </c>
      <c r="E482" s="337" t="s">
        <v>1481</v>
      </c>
      <c r="F482" s="377" t="s">
        <v>1482</v>
      </c>
      <c r="G482" s="332" t="s">
        <v>1573</v>
      </c>
      <c r="H482" s="378" t="s">
        <v>1184</v>
      </c>
      <c r="I482" s="333">
        <v>8</v>
      </c>
      <c r="J482" s="333">
        <v>43527</v>
      </c>
      <c r="K482" s="333">
        <f t="shared" si="27"/>
        <v>348216</v>
      </c>
      <c r="L482" s="334">
        <f t="shared" si="28"/>
        <v>348216</v>
      </c>
      <c r="M482" s="356" t="s">
        <v>303</v>
      </c>
      <c r="N482" s="332" t="s">
        <v>1586</v>
      </c>
    </row>
    <row r="483" spans="1:14" s="309" customFormat="1" ht="27.75" customHeight="1">
      <c r="A483" s="336">
        <v>455</v>
      </c>
      <c r="B483" s="332">
        <v>211</v>
      </c>
      <c r="C483" s="332" t="s">
        <v>252</v>
      </c>
      <c r="D483" s="337" t="s">
        <v>1483</v>
      </c>
      <c r="E483" s="337" t="s">
        <v>1483</v>
      </c>
      <c r="F483" s="377" t="s">
        <v>1484</v>
      </c>
      <c r="G483" s="332" t="s">
        <v>1573</v>
      </c>
      <c r="H483" s="378" t="s">
        <v>1184</v>
      </c>
      <c r="I483" s="333">
        <v>8</v>
      </c>
      <c r="J483" s="333">
        <v>43780</v>
      </c>
      <c r="K483" s="333">
        <f t="shared" si="27"/>
        <v>350240</v>
      </c>
      <c r="L483" s="334">
        <f t="shared" si="28"/>
        <v>350240</v>
      </c>
      <c r="M483" s="356" t="s">
        <v>303</v>
      </c>
      <c r="N483" s="332" t="s">
        <v>1586</v>
      </c>
    </row>
    <row r="484" spans="1:14" s="309" customFormat="1" ht="27.75" customHeight="1">
      <c r="A484" s="336">
        <v>456</v>
      </c>
      <c r="B484" s="332">
        <v>212</v>
      </c>
      <c r="C484" s="332" t="s">
        <v>252</v>
      </c>
      <c r="D484" s="337" t="s">
        <v>1485</v>
      </c>
      <c r="E484" s="337" t="s">
        <v>1485</v>
      </c>
      <c r="F484" s="377" t="s">
        <v>1486</v>
      </c>
      <c r="G484" s="332" t="s">
        <v>1573</v>
      </c>
      <c r="H484" s="378" t="s">
        <v>1184</v>
      </c>
      <c r="I484" s="333">
        <v>60</v>
      </c>
      <c r="J484" s="333">
        <v>31282</v>
      </c>
      <c r="K484" s="333">
        <f t="shared" si="27"/>
        <v>1876920</v>
      </c>
      <c r="L484" s="334">
        <f t="shared" si="28"/>
        <v>1876920</v>
      </c>
      <c r="M484" s="356" t="s">
        <v>303</v>
      </c>
      <c r="N484" s="332" t="s">
        <v>1586</v>
      </c>
    </row>
    <row r="485" spans="1:14" s="309" customFormat="1" ht="27.75" customHeight="1">
      <c r="A485" s="336">
        <v>457</v>
      </c>
      <c r="B485" s="332">
        <v>213</v>
      </c>
      <c r="C485" s="332" t="s">
        <v>252</v>
      </c>
      <c r="D485" s="337" t="s">
        <v>1487</v>
      </c>
      <c r="E485" s="337" t="s">
        <v>1487</v>
      </c>
      <c r="F485" s="377" t="s">
        <v>1488</v>
      </c>
      <c r="G485" s="332" t="s">
        <v>1573</v>
      </c>
      <c r="H485" s="378" t="s">
        <v>1184</v>
      </c>
      <c r="I485" s="333">
        <v>12</v>
      </c>
      <c r="J485" s="333">
        <v>65025</v>
      </c>
      <c r="K485" s="333">
        <f t="shared" si="27"/>
        <v>780300</v>
      </c>
      <c r="L485" s="334">
        <f t="shared" si="28"/>
        <v>780300</v>
      </c>
      <c r="M485" s="356" t="s">
        <v>303</v>
      </c>
      <c r="N485" s="332" t="s">
        <v>1586</v>
      </c>
    </row>
    <row r="486" spans="1:14" s="309" customFormat="1" ht="27.75" customHeight="1">
      <c r="A486" s="336">
        <v>458</v>
      </c>
      <c r="B486" s="332">
        <v>214</v>
      </c>
      <c r="C486" s="332" t="s">
        <v>252</v>
      </c>
      <c r="D486" s="337" t="s">
        <v>1489</v>
      </c>
      <c r="E486" s="337" t="s">
        <v>1489</v>
      </c>
      <c r="F486" s="377" t="s">
        <v>1490</v>
      </c>
      <c r="G486" s="332" t="s">
        <v>1573</v>
      </c>
      <c r="H486" s="378" t="s">
        <v>1184</v>
      </c>
      <c r="I486" s="333">
        <v>24</v>
      </c>
      <c r="J486" s="333">
        <v>65565</v>
      </c>
      <c r="K486" s="333">
        <f t="shared" si="27"/>
        <v>1573560</v>
      </c>
      <c r="L486" s="334">
        <f t="shared" si="28"/>
        <v>1573560</v>
      </c>
      <c r="M486" s="356" t="s">
        <v>303</v>
      </c>
      <c r="N486" s="332" t="s">
        <v>1586</v>
      </c>
    </row>
    <row r="487" spans="1:14" s="309" customFormat="1" ht="27.75" customHeight="1">
      <c r="A487" s="336">
        <v>459</v>
      </c>
      <c r="B487" s="332">
        <v>215</v>
      </c>
      <c r="C487" s="332" t="s">
        <v>252</v>
      </c>
      <c r="D487" s="337" t="s">
        <v>1491</v>
      </c>
      <c r="E487" s="337" t="s">
        <v>1491</v>
      </c>
      <c r="F487" s="377" t="s">
        <v>1492</v>
      </c>
      <c r="G487" s="332" t="s">
        <v>1573</v>
      </c>
      <c r="H487" s="378" t="s">
        <v>1184</v>
      </c>
      <c r="I487" s="333">
        <v>12</v>
      </c>
      <c r="J487" s="333">
        <v>107551</v>
      </c>
      <c r="K487" s="333">
        <f t="shared" ref="K487:K496" si="29">I487*J487</f>
        <v>1290612</v>
      </c>
      <c r="L487" s="334">
        <f t="shared" ref="L487:L496" si="30">I487*J487</f>
        <v>1290612</v>
      </c>
      <c r="M487" s="356" t="s">
        <v>303</v>
      </c>
      <c r="N487" s="332" t="s">
        <v>1586</v>
      </c>
    </row>
    <row r="488" spans="1:14" s="309" customFormat="1" ht="27.75" customHeight="1">
      <c r="A488" s="336">
        <v>460</v>
      </c>
      <c r="B488" s="332">
        <v>216</v>
      </c>
      <c r="C488" s="332" t="s">
        <v>252</v>
      </c>
      <c r="D488" s="337" t="s">
        <v>1493</v>
      </c>
      <c r="E488" s="337" t="s">
        <v>1493</v>
      </c>
      <c r="F488" s="377" t="s">
        <v>1494</v>
      </c>
      <c r="G488" s="332" t="s">
        <v>1573</v>
      </c>
      <c r="H488" s="378" t="s">
        <v>1471</v>
      </c>
      <c r="I488" s="333">
        <v>45</v>
      </c>
      <c r="J488" s="333">
        <v>28750</v>
      </c>
      <c r="K488" s="333">
        <f t="shared" si="29"/>
        <v>1293750</v>
      </c>
      <c r="L488" s="334">
        <f t="shared" si="30"/>
        <v>1293750</v>
      </c>
      <c r="M488" s="356" t="s">
        <v>303</v>
      </c>
      <c r="N488" s="332" t="s">
        <v>1586</v>
      </c>
    </row>
    <row r="489" spans="1:14" s="309" customFormat="1" ht="27.75" customHeight="1">
      <c r="A489" s="336">
        <v>461</v>
      </c>
      <c r="B489" s="332">
        <v>217</v>
      </c>
      <c r="C489" s="332" t="s">
        <v>252</v>
      </c>
      <c r="D489" s="337" t="s">
        <v>1495</v>
      </c>
      <c r="E489" s="337" t="s">
        <v>1495</v>
      </c>
      <c r="F489" s="377" t="s">
        <v>1496</v>
      </c>
      <c r="G489" s="332" t="s">
        <v>1573</v>
      </c>
      <c r="H489" s="378" t="s">
        <v>1184</v>
      </c>
      <c r="I489" s="333">
        <v>12</v>
      </c>
      <c r="J489" s="333">
        <v>24200</v>
      </c>
      <c r="K489" s="333">
        <f t="shared" si="29"/>
        <v>290400</v>
      </c>
      <c r="L489" s="334">
        <f t="shared" si="30"/>
        <v>290400</v>
      </c>
      <c r="M489" s="356" t="s">
        <v>303</v>
      </c>
      <c r="N489" s="332" t="s">
        <v>1586</v>
      </c>
    </row>
    <row r="490" spans="1:14" s="309" customFormat="1" ht="27.75" customHeight="1">
      <c r="A490" s="336">
        <v>462</v>
      </c>
      <c r="B490" s="332">
        <v>218</v>
      </c>
      <c r="C490" s="332" t="s">
        <v>252</v>
      </c>
      <c r="D490" s="337" t="s">
        <v>1497</v>
      </c>
      <c r="E490" s="337" t="s">
        <v>1497</v>
      </c>
      <c r="F490" s="377" t="s">
        <v>1498</v>
      </c>
      <c r="G490" s="332" t="s">
        <v>1573</v>
      </c>
      <c r="H490" s="378" t="s">
        <v>1184</v>
      </c>
      <c r="I490" s="333">
        <v>20</v>
      </c>
      <c r="J490" s="333">
        <v>63000</v>
      </c>
      <c r="K490" s="333">
        <f t="shared" si="29"/>
        <v>1260000</v>
      </c>
      <c r="L490" s="334">
        <f t="shared" si="30"/>
        <v>1260000</v>
      </c>
      <c r="M490" s="356" t="s">
        <v>303</v>
      </c>
      <c r="N490" s="332" t="s">
        <v>1586</v>
      </c>
    </row>
    <row r="491" spans="1:14" s="309" customFormat="1" ht="27.75" customHeight="1">
      <c r="A491" s="336">
        <v>463</v>
      </c>
      <c r="B491" s="332">
        <v>219</v>
      </c>
      <c r="C491" s="332" t="s">
        <v>252</v>
      </c>
      <c r="D491" s="337" t="s">
        <v>1499</v>
      </c>
      <c r="E491" s="337" t="s">
        <v>1499</v>
      </c>
      <c r="F491" s="377" t="s">
        <v>1500</v>
      </c>
      <c r="G491" s="332" t="s">
        <v>1573</v>
      </c>
      <c r="H491" s="378" t="s">
        <v>1184</v>
      </c>
      <c r="I491" s="333">
        <v>20</v>
      </c>
      <c r="J491" s="333">
        <v>24000</v>
      </c>
      <c r="K491" s="333">
        <f t="shared" si="29"/>
        <v>480000</v>
      </c>
      <c r="L491" s="334">
        <f t="shared" si="30"/>
        <v>480000</v>
      </c>
      <c r="M491" s="356" t="s">
        <v>303</v>
      </c>
      <c r="N491" s="332" t="s">
        <v>1586</v>
      </c>
    </row>
    <row r="492" spans="1:14" s="309" customFormat="1" ht="27.75" customHeight="1">
      <c r="A492" s="336">
        <v>464</v>
      </c>
      <c r="B492" s="332">
        <v>220</v>
      </c>
      <c r="C492" s="332" t="s">
        <v>252</v>
      </c>
      <c r="D492" s="337" t="s">
        <v>1501</v>
      </c>
      <c r="E492" s="337" t="s">
        <v>1501</v>
      </c>
      <c r="F492" s="377" t="s">
        <v>1502</v>
      </c>
      <c r="G492" s="332" t="s">
        <v>1573</v>
      </c>
      <c r="H492" s="378" t="s">
        <v>1184</v>
      </c>
      <c r="I492" s="333">
        <v>12</v>
      </c>
      <c r="J492" s="333">
        <v>35000</v>
      </c>
      <c r="K492" s="333">
        <f t="shared" si="29"/>
        <v>420000</v>
      </c>
      <c r="L492" s="334">
        <f t="shared" si="30"/>
        <v>420000</v>
      </c>
      <c r="M492" s="356" t="s">
        <v>303</v>
      </c>
      <c r="N492" s="332" t="s">
        <v>1586</v>
      </c>
    </row>
    <row r="493" spans="1:14" s="309" customFormat="1" ht="27.75" customHeight="1">
      <c r="A493" s="336">
        <v>465</v>
      </c>
      <c r="B493" s="332">
        <v>221</v>
      </c>
      <c r="C493" s="332" t="s">
        <v>252</v>
      </c>
      <c r="D493" s="337" t="s">
        <v>1503</v>
      </c>
      <c r="E493" s="337" t="s">
        <v>1503</v>
      </c>
      <c r="F493" s="377" t="s">
        <v>1504</v>
      </c>
      <c r="G493" s="332" t="s">
        <v>1573</v>
      </c>
      <c r="H493" s="378" t="s">
        <v>1184</v>
      </c>
      <c r="I493" s="333">
        <v>5</v>
      </c>
      <c r="J493" s="333">
        <v>35989</v>
      </c>
      <c r="K493" s="333">
        <f t="shared" si="29"/>
        <v>179945</v>
      </c>
      <c r="L493" s="334">
        <f t="shared" si="30"/>
        <v>179945</v>
      </c>
      <c r="M493" s="356" t="s">
        <v>303</v>
      </c>
      <c r="N493" s="332" t="s">
        <v>1586</v>
      </c>
    </row>
    <row r="494" spans="1:14" s="309" customFormat="1" ht="27.75" customHeight="1">
      <c r="A494" s="336">
        <v>465</v>
      </c>
      <c r="B494" s="332">
        <v>222</v>
      </c>
      <c r="C494" s="332" t="s">
        <v>252</v>
      </c>
      <c r="D494" s="337" t="s">
        <v>1505</v>
      </c>
      <c r="E494" s="337" t="s">
        <v>1505</v>
      </c>
      <c r="F494" s="377" t="s">
        <v>1506</v>
      </c>
      <c r="G494" s="332" t="s">
        <v>1573</v>
      </c>
      <c r="H494" s="378" t="s">
        <v>1184</v>
      </c>
      <c r="I494" s="333">
        <v>5</v>
      </c>
      <c r="J494" s="333">
        <v>35989</v>
      </c>
      <c r="K494" s="333">
        <f t="shared" si="29"/>
        <v>179945</v>
      </c>
      <c r="L494" s="334">
        <f t="shared" si="30"/>
        <v>179945</v>
      </c>
      <c r="M494" s="356" t="s">
        <v>303</v>
      </c>
      <c r="N494" s="332" t="s">
        <v>1586</v>
      </c>
    </row>
    <row r="495" spans="1:14" s="309" customFormat="1" ht="27.75" customHeight="1">
      <c r="A495" s="336">
        <v>466</v>
      </c>
      <c r="B495" s="332">
        <v>223</v>
      </c>
      <c r="C495" s="332" t="s">
        <v>252</v>
      </c>
      <c r="D495" s="337" t="s">
        <v>1507</v>
      </c>
      <c r="E495" s="337" t="s">
        <v>1507</v>
      </c>
      <c r="F495" s="377" t="s">
        <v>1508</v>
      </c>
      <c r="G495" s="332" t="s">
        <v>1573</v>
      </c>
      <c r="H495" s="378" t="s">
        <v>1184</v>
      </c>
      <c r="I495" s="333">
        <v>25</v>
      </c>
      <c r="J495" s="333">
        <v>18000</v>
      </c>
      <c r="K495" s="333">
        <f t="shared" si="29"/>
        <v>450000</v>
      </c>
      <c r="L495" s="334">
        <f t="shared" si="30"/>
        <v>450000</v>
      </c>
      <c r="M495" s="356" t="s">
        <v>303</v>
      </c>
      <c r="N495" s="332" t="s">
        <v>1586</v>
      </c>
    </row>
    <row r="496" spans="1:14" s="309" customFormat="1" ht="27.75" customHeight="1">
      <c r="A496" s="336">
        <v>467</v>
      </c>
      <c r="B496" s="332">
        <v>224</v>
      </c>
      <c r="C496" s="332" t="s">
        <v>252</v>
      </c>
      <c r="D496" s="337" t="s">
        <v>1509</v>
      </c>
      <c r="E496" s="337" t="s">
        <v>1509</v>
      </c>
      <c r="F496" s="377" t="s">
        <v>1510</v>
      </c>
      <c r="G496" s="332" t="s">
        <v>1573</v>
      </c>
      <c r="H496" s="378" t="s">
        <v>1109</v>
      </c>
      <c r="I496" s="333">
        <v>10000</v>
      </c>
      <c r="J496" s="333">
        <v>55</v>
      </c>
      <c r="K496" s="333">
        <f t="shared" si="29"/>
        <v>550000</v>
      </c>
      <c r="L496" s="334">
        <f t="shared" si="30"/>
        <v>550000</v>
      </c>
      <c r="M496" s="356" t="s">
        <v>303</v>
      </c>
      <c r="N496" s="332" t="s">
        <v>1586</v>
      </c>
    </row>
    <row r="497" spans="1:14" s="309" customFormat="1" ht="27.75" customHeight="1">
      <c r="A497" s="336">
        <v>468</v>
      </c>
      <c r="B497" s="332">
        <v>225</v>
      </c>
      <c r="C497" s="332"/>
      <c r="D497" s="337" t="s">
        <v>1544</v>
      </c>
      <c r="E497" s="337"/>
      <c r="F497" s="377"/>
      <c r="G497" s="332"/>
      <c r="H497" s="378"/>
      <c r="I497" s="333"/>
      <c r="J497" s="333"/>
      <c r="K497" s="333">
        <f>13634919.84+78536+180408.15</f>
        <v>13893863.99</v>
      </c>
      <c r="L497" s="334">
        <f>K497</f>
        <v>13893863.99</v>
      </c>
      <c r="M497" s="356" t="s">
        <v>303</v>
      </c>
      <c r="N497" s="332" t="s">
        <v>1586</v>
      </c>
    </row>
    <row r="498" spans="1:14" s="338" customFormat="1" ht="27.75" customHeight="1">
      <c r="A498" s="336"/>
      <c r="B498" s="332">
        <v>2</v>
      </c>
      <c r="C498" s="365" t="s">
        <v>467</v>
      </c>
      <c r="D498" s="377"/>
      <c r="E498" s="377"/>
      <c r="F498" s="377"/>
      <c r="G498" s="332"/>
      <c r="H498" s="356"/>
      <c r="I498" s="379"/>
      <c r="J498" s="359"/>
      <c r="K498" s="334">
        <f>SUM(K273:K497)</f>
        <v>63103958.990000002</v>
      </c>
      <c r="L498" s="334">
        <f>SUM(L273:L497)</f>
        <v>64251262.550000004</v>
      </c>
      <c r="M498" s="380">
        <v>79917340</v>
      </c>
      <c r="N498" s="371"/>
    </row>
    <row r="499" spans="1:14" ht="27.75" customHeight="1">
      <c r="A499" s="483" t="s">
        <v>1116</v>
      </c>
      <c r="B499" s="484"/>
      <c r="C499" s="484"/>
      <c r="D499" s="484"/>
      <c r="E499" s="484"/>
      <c r="F499" s="484"/>
      <c r="G499" s="484"/>
      <c r="H499" s="484"/>
      <c r="I499" s="484"/>
      <c r="J499" s="484"/>
      <c r="K499" s="484"/>
      <c r="L499" s="484"/>
      <c r="M499" s="484"/>
      <c r="N499" s="485"/>
    </row>
    <row r="500" spans="1:14" s="288" customFormat="1" ht="27.75" customHeight="1">
      <c r="A500" s="336">
        <v>469</v>
      </c>
      <c r="B500" s="332">
        <v>1</v>
      </c>
      <c r="C500" s="332" t="s">
        <v>33</v>
      </c>
      <c r="D500" s="337" t="s">
        <v>236</v>
      </c>
      <c r="E500" s="337" t="s">
        <v>236</v>
      </c>
      <c r="F500" s="337" t="s">
        <v>1545</v>
      </c>
      <c r="G500" s="332" t="s">
        <v>233</v>
      </c>
      <c r="H500" s="332" t="s">
        <v>234</v>
      </c>
      <c r="I500" s="333">
        <v>10</v>
      </c>
      <c r="J500" s="334">
        <v>370000</v>
      </c>
      <c r="K500" s="334">
        <f t="shared" ref="K500:K508" si="31">I500*J500</f>
        <v>3700000</v>
      </c>
      <c r="L500" s="334">
        <f>K500</f>
        <v>3700000</v>
      </c>
      <c r="M500" s="356" t="s">
        <v>1593</v>
      </c>
      <c r="N500" s="332" t="s">
        <v>1586</v>
      </c>
    </row>
    <row r="501" spans="1:14" ht="27.75" customHeight="1">
      <c r="A501" s="336">
        <v>470</v>
      </c>
      <c r="B501" s="332">
        <v>2</v>
      </c>
      <c r="C501" s="332" t="s">
        <v>33</v>
      </c>
      <c r="D501" s="337" t="s">
        <v>959</v>
      </c>
      <c r="E501" s="337" t="s">
        <v>959</v>
      </c>
      <c r="F501" s="337" t="s">
        <v>1546</v>
      </c>
      <c r="G501" s="332" t="s">
        <v>939</v>
      </c>
      <c r="H501" s="332" t="s">
        <v>234</v>
      </c>
      <c r="I501" s="333">
        <v>3</v>
      </c>
      <c r="J501" s="334">
        <v>190000</v>
      </c>
      <c r="K501" s="334">
        <f t="shared" si="31"/>
        <v>570000</v>
      </c>
      <c r="L501" s="334">
        <f>K501</f>
        <v>570000</v>
      </c>
      <c r="M501" s="356" t="s">
        <v>1593</v>
      </c>
      <c r="N501" s="332" t="s">
        <v>1586</v>
      </c>
    </row>
    <row r="502" spans="1:14" ht="27.75" customHeight="1">
      <c r="A502" s="336">
        <v>471</v>
      </c>
      <c r="B502" s="332">
        <v>3</v>
      </c>
      <c r="C502" s="332" t="s">
        <v>33</v>
      </c>
      <c r="D502" s="337" t="s">
        <v>959</v>
      </c>
      <c r="E502" s="337" t="s">
        <v>959</v>
      </c>
      <c r="F502" s="337" t="s">
        <v>1547</v>
      </c>
      <c r="G502" s="332" t="s">
        <v>939</v>
      </c>
      <c r="H502" s="332" t="s">
        <v>234</v>
      </c>
      <c r="I502" s="333">
        <v>3</v>
      </c>
      <c r="J502" s="334">
        <v>300000</v>
      </c>
      <c r="K502" s="334">
        <f>I502*J502</f>
        <v>900000</v>
      </c>
      <c r="L502" s="334">
        <f t="shared" ref="L502:L505" si="32">K502*1.12</f>
        <v>1008000.0000000001</v>
      </c>
      <c r="M502" s="356" t="s">
        <v>1593</v>
      </c>
      <c r="N502" s="332" t="s">
        <v>1586</v>
      </c>
    </row>
    <row r="503" spans="1:14" ht="27.75" customHeight="1">
      <c r="A503" s="336">
        <v>472</v>
      </c>
      <c r="B503" s="332">
        <v>4</v>
      </c>
      <c r="C503" s="332" t="s">
        <v>33</v>
      </c>
      <c r="D503" s="337" t="s">
        <v>253</v>
      </c>
      <c r="E503" s="337" t="s">
        <v>253</v>
      </c>
      <c r="F503" s="337" t="s">
        <v>1548</v>
      </c>
      <c r="G503" s="332" t="s">
        <v>233</v>
      </c>
      <c r="H503" s="332" t="s">
        <v>234</v>
      </c>
      <c r="I503" s="333">
        <v>5</v>
      </c>
      <c r="J503" s="334">
        <v>100000</v>
      </c>
      <c r="K503" s="334">
        <f t="shared" si="31"/>
        <v>500000</v>
      </c>
      <c r="L503" s="334">
        <f>K503</f>
        <v>500000</v>
      </c>
      <c r="M503" s="356" t="s">
        <v>1593</v>
      </c>
      <c r="N503" s="332" t="s">
        <v>1586</v>
      </c>
    </row>
    <row r="504" spans="1:14" s="288" customFormat="1" ht="27.75" customHeight="1">
      <c r="A504" s="336">
        <v>473</v>
      </c>
      <c r="B504" s="332">
        <v>5</v>
      </c>
      <c r="C504" s="332" t="s">
        <v>252</v>
      </c>
      <c r="D504" s="337" t="s">
        <v>1549</v>
      </c>
      <c r="E504" s="337" t="s">
        <v>1549</v>
      </c>
      <c r="F504" s="337" t="s">
        <v>1550</v>
      </c>
      <c r="G504" s="332" t="s">
        <v>233</v>
      </c>
      <c r="H504" s="332" t="s">
        <v>234</v>
      </c>
      <c r="I504" s="333">
        <v>3</v>
      </c>
      <c r="J504" s="334">
        <v>700000</v>
      </c>
      <c r="K504" s="334">
        <f t="shared" si="31"/>
        <v>2100000</v>
      </c>
      <c r="L504" s="334">
        <f t="shared" si="32"/>
        <v>2352000</v>
      </c>
      <c r="M504" s="356" t="s">
        <v>1593</v>
      </c>
      <c r="N504" s="332" t="s">
        <v>1586</v>
      </c>
    </row>
    <row r="505" spans="1:14" s="288" customFormat="1" ht="27.75" customHeight="1">
      <c r="A505" s="336">
        <v>474</v>
      </c>
      <c r="B505" s="332">
        <v>6</v>
      </c>
      <c r="C505" s="332" t="s">
        <v>252</v>
      </c>
      <c r="D505" s="337" t="s">
        <v>253</v>
      </c>
      <c r="E505" s="337" t="s">
        <v>253</v>
      </c>
      <c r="F505" s="337" t="s">
        <v>1745</v>
      </c>
      <c r="G505" s="332" t="s">
        <v>233</v>
      </c>
      <c r="H505" s="332" t="s">
        <v>442</v>
      </c>
      <c r="I505" s="333">
        <v>4</v>
      </c>
      <c r="J505" s="334">
        <v>100000</v>
      </c>
      <c r="K505" s="334">
        <f t="shared" si="31"/>
        <v>400000</v>
      </c>
      <c r="L505" s="334">
        <f t="shared" si="32"/>
        <v>448000.00000000006</v>
      </c>
      <c r="M505" s="356" t="s">
        <v>1593</v>
      </c>
      <c r="N505" s="332" t="s">
        <v>1586</v>
      </c>
    </row>
    <row r="506" spans="1:14" s="288" customFormat="1" ht="27.75" customHeight="1">
      <c r="A506" s="336">
        <v>475</v>
      </c>
      <c r="B506" s="332">
        <v>7</v>
      </c>
      <c r="C506" s="332" t="s">
        <v>252</v>
      </c>
      <c r="D506" s="337" t="s">
        <v>1744</v>
      </c>
      <c r="E506" s="337" t="s">
        <v>1745</v>
      </c>
      <c r="F506" s="337" t="s">
        <v>1745</v>
      </c>
      <c r="G506" s="332" t="s">
        <v>939</v>
      </c>
      <c r="H506" s="332" t="s">
        <v>442</v>
      </c>
      <c r="I506" s="333">
        <v>9</v>
      </c>
      <c r="J506" s="334">
        <v>162300</v>
      </c>
      <c r="K506" s="334">
        <f t="shared" si="31"/>
        <v>1460700</v>
      </c>
      <c r="L506" s="334">
        <v>1460700</v>
      </c>
      <c r="M506" s="356"/>
      <c r="N506" s="332" t="s">
        <v>1586</v>
      </c>
    </row>
    <row r="507" spans="1:14" s="288" customFormat="1" ht="27.75" customHeight="1">
      <c r="A507" s="336">
        <v>476</v>
      </c>
      <c r="B507" s="332">
        <v>8</v>
      </c>
      <c r="C507" s="332"/>
      <c r="D507" s="337" t="s">
        <v>1746</v>
      </c>
      <c r="E507" s="337" t="s">
        <v>1747</v>
      </c>
      <c r="F507" s="337" t="s">
        <v>1747</v>
      </c>
      <c r="G507" s="332"/>
      <c r="H507" s="332" t="s">
        <v>1109</v>
      </c>
      <c r="I507" s="333">
        <v>1</v>
      </c>
      <c r="J507" s="334">
        <v>39300</v>
      </c>
      <c r="K507" s="334">
        <f t="shared" si="31"/>
        <v>39300</v>
      </c>
      <c r="L507" s="334">
        <v>39300</v>
      </c>
      <c r="M507" s="356"/>
      <c r="N507" s="332" t="s">
        <v>1586</v>
      </c>
    </row>
    <row r="508" spans="1:14" s="288" customFormat="1" ht="27.75" customHeight="1">
      <c r="A508" s="336">
        <v>747</v>
      </c>
      <c r="B508" s="332">
        <v>9</v>
      </c>
      <c r="C508" s="332" t="s">
        <v>252</v>
      </c>
      <c r="D508" s="337" t="s">
        <v>1569</v>
      </c>
      <c r="E508" s="337" t="s">
        <v>1569</v>
      </c>
      <c r="F508" s="337" t="s">
        <v>1570</v>
      </c>
      <c r="G508" s="332" t="s">
        <v>939</v>
      </c>
      <c r="H508" s="332" t="s">
        <v>234</v>
      </c>
      <c r="I508" s="333">
        <v>2</v>
      </c>
      <c r="J508" s="334">
        <v>38500</v>
      </c>
      <c r="K508" s="334">
        <f t="shared" si="31"/>
        <v>77000</v>
      </c>
      <c r="L508" s="334">
        <f>K508</f>
        <v>77000</v>
      </c>
      <c r="M508" s="356" t="s">
        <v>1593</v>
      </c>
      <c r="N508" s="332" t="s">
        <v>1586</v>
      </c>
    </row>
    <row r="509" spans="1:14" s="288" customFormat="1" ht="27.75" customHeight="1">
      <c r="A509" s="346"/>
      <c r="B509" s="365"/>
      <c r="C509" s="365"/>
      <c r="D509" s="483" t="s">
        <v>1594</v>
      </c>
      <c r="E509" s="484"/>
      <c r="F509" s="484"/>
      <c r="G509" s="484"/>
      <c r="H509" s="484"/>
      <c r="I509" s="484"/>
      <c r="J509" s="485"/>
      <c r="K509" s="368">
        <f>SUM(K500:K508)</f>
        <v>9747000</v>
      </c>
      <c r="L509" s="368">
        <f>SUM(L500:L508)</f>
        <v>10155000</v>
      </c>
      <c r="M509" s="368"/>
      <c r="N509" s="332"/>
    </row>
    <row r="510" spans="1:14" s="309" customFormat="1" ht="27.75" customHeight="1">
      <c r="A510" s="336">
        <v>478</v>
      </c>
      <c r="B510" s="332">
        <v>1</v>
      </c>
      <c r="C510" s="332" t="s">
        <v>252</v>
      </c>
      <c r="D510" s="337" t="s">
        <v>971</v>
      </c>
      <c r="E510" s="337" t="s">
        <v>971</v>
      </c>
      <c r="F510" s="337" t="s">
        <v>971</v>
      </c>
      <c r="G510" s="332" t="s">
        <v>939</v>
      </c>
      <c r="H510" s="336" t="s">
        <v>234</v>
      </c>
      <c r="I510" s="347"/>
      <c r="J510" s="334"/>
      <c r="K510" s="334"/>
      <c r="L510" s="335"/>
      <c r="M510" s="346"/>
      <c r="N510" s="332" t="s">
        <v>1586</v>
      </c>
    </row>
    <row r="511" spans="1:14" s="309" customFormat="1" ht="27.75" customHeight="1">
      <c r="A511" s="336">
        <v>479</v>
      </c>
      <c r="B511" s="332">
        <v>2</v>
      </c>
      <c r="C511" s="332" t="s">
        <v>252</v>
      </c>
      <c r="D511" s="337" t="s">
        <v>277</v>
      </c>
      <c r="E511" s="337" t="s">
        <v>277</v>
      </c>
      <c r="F511" s="337" t="s">
        <v>277</v>
      </c>
      <c r="G511" s="332" t="s">
        <v>939</v>
      </c>
      <c r="H511" s="336" t="s">
        <v>234</v>
      </c>
      <c r="I511" s="347"/>
      <c r="J511" s="334"/>
      <c r="K511" s="334"/>
      <c r="L511" s="335"/>
      <c r="M511" s="346"/>
      <c r="N511" s="332" t="s">
        <v>1586</v>
      </c>
    </row>
    <row r="512" spans="1:14" s="309" customFormat="1" ht="27.75" customHeight="1">
      <c r="A512" s="336">
        <v>480</v>
      </c>
      <c r="B512" s="332">
        <v>3</v>
      </c>
      <c r="C512" s="332" t="s">
        <v>33</v>
      </c>
      <c r="D512" s="381" t="s">
        <v>450</v>
      </c>
      <c r="E512" s="337" t="s">
        <v>975</v>
      </c>
      <c r="F512" s="337" t="s">
        <v>976</v>
      </c>
      <c r="G512" s="332" t="s">
        <v>939</v>
      </c>
      <c r="H512" s="332" t="s">
        <v>234</v>
      </c>
      <c r="I512" s="333">
        <v>1028</v>
      </c>
      <c r="J512" s="334">
        <v>500</v>
      </c>
      <c r="K512" s="334">
        <f>I512*J512</f>
        <v>514000</v>
      </c>
      <c r="L512" s="334">
        <f>K512*1.12</f>
        <v>575680</v>
      </c>
      <c r="M512" s="346"/>
      <c r="N512" s="332" t="s">
        <v>1586</v>
      </c>
    </row>
    <row r="513" spans="1:14" s="288" customFormat="1" ht="27.75" customHeight="1">
      <c r="A513" s="336">
        <v>490</v>
      </c>
      <c r="B513" s="332">
        <v>4</v>
      </c>
      <c r="C513" s="332" t="s">
        <v>252</v>
      </c>
      <c r="D513" s="337" t="s">
        <v>1528</v>
      </c>
      <c r="E513" s="337" t="s">
        <v>1528</v>
      </c>
      <c r="F513" s="337" t="s">
        <v>1528</v>
      </c>
      <c r="G513" s="332" t="s">
        <v>939</v>
      </c>
      <c r="H513" s="332" t="s">
        <v>234</v>
      </c>
      <c r="I513" s="333">
        <v>1</v>
      </c>
      <c r="J513" s="334">
        <v>149000</v>
      </c>
      <c r="K513" s="334">
        <f>I513*J513</f>
        <v>149000</v>
      </c>
      <c r="L513" s="334">
        <f>K513*1.12</f>
        <v>166880.00000000003</v>
      </c>
      <c r="M513" s="359"/>
      <c r="N513" s="332" t="s">
        <v>1586</v>
      </c>
    </row>
    <row r="514" spans="1:14" ht="27.75" customHeight="1">
      <c r="A514" s="336">
        <v>491</v>
      </c>
      <c r="B514" s="332">
        <v>5</v>
      </c>
      <c r="C514" s="332" t="s">
        <v>252</v>
      </c>
      <c r="D514" s="381" t="s">
        <v>979</v>
      </c>
      <c r="E514" s="337" t="s">
        <v>980</v>
      </c>
      <c r="F514" s="337" t="s">
        <v>981</v>
      </c>
      <c r="G514" s="332" t="s">
        <v>939</v>
      </c>
      <c r="H514" s="332" t="s">
        <v>234</v>
      </c>
      <c r="I514" s="333"/>
      <c r="J514" s="334"/>
      <c r="K514" s="334"/>
      <c r="L514" s="334"/>
      <c r="M514" s="336"/>
      <c r="N514" s="332" t="s">
        <v>1586</v>
      </c>
    </row>
    <row r="515" spans="1:14" ht="27.75" customHeight="1">
      <c r="A515" s="346"/>
      <c r="B515" s="365" t="s">
        <v>304</v>
      </c>
      <c r="C515" s="365"/>
      <c r="D515" s="483" t="s">
        <v>1595</v>
      </c>
      <c r="E515" s="484"/>
      <c r="F515" s="484"/>
      <c r="G515" s="484"/>
      <c r="H515" s="484"/>
      <c r="I515" s="484"/>
      <c r="J515" s="485"/>
      <c r="K515" s="368">
        <f>SUM(K510:K514)</f>
        <v>663000</v>
      </c>
      <c r="L515" s="368">
        <f>SUM(L510:L514)</f>
        <v>742560</v>
      </c>
      <c r="M515" s="368">
        <v>4182000</v>
      </c>
      <c r="N515" s="336"/>
    </row>
    <row r="516" spans="1:14" s="288" customFormat="1" ht="27.75" customHeight="1">
      <c r="A516" s="336">
        <v>491</v>
      </c>
      <c r="B516" s="332">
        <v>1</v>
      </c>
      <c r="C516" s="332" t="s">
        <v>252</v>
      </c>
      <c r="D516" s="337" t="s">
        <v>1249</v>
      </c>
      <c r="E516" s="337" t="s">
        <v>1249</v>
      </c>
      <c r="F516" s="337" t="s">
        <v>1250</v>
      </c>
      <c r="G516" s="332" t="s">
        <v>974</v>
      </c>
      <c r="H516" s="332" t="s">
        <v>1109</v>
      </c>
      <c r="I516" s="333">
        <v>1</v>
      </c>
      <c r="J516" s="334">
        <v>955080</v>
      </c>
      <c r="K516" s="334">
        <f>I516*J516</f>
        <v>955080</v>
      </c>
      <c r="L516" s="334">
        <f>I516*J516</f>
        <v>955080</v>
      </c>
      <c r="M516" s="356" t="s">
        <v>1593</v>
      </c>
      <c r="N516" s="332" t="s">
        <v>1586</v>
      </c>
    </row>
    <row r="517" spans="1:14" s="288" customFormat="1" ht="27.75" customHeight="1">
      <c r="A517" s="336">
        <v>492</v>
      </c>
      <c r="B517" s="332">
        <v>2</v>
      </c>
      <c r="C517" s="332" t="s">
        <v>252</v>
      </c>
      <c r="D517" s="337" t="s">
        <v>1247</v>
      </c>
      <c r="E517" s="337" t="s">
        <v>1247</v>
      </c>
      <c r="F517" s="337" t="s">
        <v>1248</v>
      </c>
      <c r="G517" s="332" t="s">
        <v>974</v>
      </c>
      <c r="H517" s="332" t="s">
        <v>1109</v>
      </c>
      <c r="I517" s="333">
        <v>2</v>
      </c>
      <c r="J517" s="334">
        <v>55485</v>
      </c>
      <c r="K517" s="334">
        <f>I517*J517</f>
        <v>110970</v>
      </c>
      <c r="L517" s="334">
        <f t="shared" ref="L517:L523" si="33">I517*J517</f>
        <v>110970</v>
      </c>
      <c r="M517" s="356" t="s">
        <v>1593</v>
      </c>
      <c r="N517" s="332" t="s">
        <v>1586</v>
      </c>
    </row>
    <row r="518" spans="1:14" ht="27.75" customHeight="1">
      <c r="A518" s="336">
        <v>493</v>
      </c>
      <c r="B518" s="336">
        <v>3</v>
      </c>
      <c r="C518" s="332" t="s">
        <v>252</v>
      </c>
      <c r="D518" s="337" t="s">
        <v>1639</v>
      </c>
      <c r="E518" s="337" t="s">
        <v>1639</v>
      </c>
      <c r="F518" s="337" t="s">
        <v>1639</v>
      </c>
      <c r="G518" s="332" t="s">
        <v>974</v>
      </c>
      <c r="H518" s="332" t="s">
        <v>1109</v>
      </c>
      <c r="I518" s="347">
        <v>2</v>
      </c>
      <c r="J518" s="382">
        <v>2640000</v>
      </c>
      <c r="K518" s="335">
        <v>5280000</v>
      </c>
      <c r="L518" s="334">
        <f t="shared" si="33"/>
        <v>5280000</v>
      </c>
      <c r="M518" s="336" t="s">
        <v>1593</v>
      </c>
      <c r="N518" s="332" t="s">
        <v>1586</v>
      </c>
    </row>
    <row r="519" spans="1:14" ht="27.75" customHeight="1">
      <c r="A519" s="336">
        <v>494</v>
      </c>
      <c r="B519" s="336">
        <v>4</v>
      </c>
      <c r="C519" s="332" t="s">
        <v>252</v>
      </c>
      <c r="D519" s="337" t="s">
        <v>1640</v>
      </c>
      <c r="E519" s="337" t="s">
        <v>1640</v>
      </c>
      <c r="F519" s="337" t="s">
        <v>1640</v>
      </c>
      <c r="G519" s="332" t="s">
        <v>974</v>
      </c>
      <c r="H519" s="336" t="s">
        <v>1109</v>
      </c>
      <c r="I519" s="347">
        <v>1</v>
      </c>
      <c r="J519" s="382">
        <v>900000</v>
      </c>
      <c r="K519" s="335">
        <v>900000</v>
      </c>
      <c r="L519" s="334">
        <f t="shared" si="33"/>
        <v>900000</v>
      </c>
      <c r="M519" s="336" t="s">
        <v>1593</v>
      </c>
      <c r="N519" s="332" t="s">
        <v>1586</v>
      </c>
    </row>
    <row r="520" spans="1:14" ht="27.75" customHeight="1">
      <c r="A520" s="336">
        <v>495</v>
      </c>
      <c r="B520" s="336">
        <v>5</v>
      </c>
      <c r="C520" s="332" t="s">
        <v>252</v>
      </c>
      <c r="D520" s="337" t="s">
        <v>1642</v>
      </c>
      <c r="E520" s="337" t="s">
        <v>1644</v>
      </c>
      <c r="F520" s="337" t="s">
        <v>1643</v>
      </c>
      <c r="G520" s="332" t="s">
        <v>1602</v>
      </c>
      <c r="H520" s="336" t="s">
        <v>1109</v>
      </c>
      <c r="I520" s="347">
        <v>1</v>
      </c>
      <c r="J520" s="382">
        <v>128000</v>
      </c>
      <c r="K520" s="335">
        <v>128000</v>
      </c>
      <c r="L520" s="334">
        <f t="shared" si="33"/>
        <v>128000</v>
      </c>
      <c r="M520" s="336" t="s">
        <v>1593</v>
      </c>
      <c r="N520" s="332" t="s">
        <v>1586</v>
      </c>
    </row>
    <row r="521" spans="1:14" s="288" customFormat="1" ht="27.75" customHeight="1">
      <c r="A521" s="336">
        <v>496</v>
      </c>
      <c r="B521" s="332">
        <v>6</v>
      </c>
      <c r="C521" s="332" t="s">
        <v>252</v>
      </c>
      <c r="D521" s="383" t="s">
        <v>1647</v>
      </c>
      <c r="E521" s="337" t="s">
        <v>1641</v>
      </c>
      <c r="F521" s="337" t="s">
        <v>1641</v>
      </c>
      <c r="G521" s="332" t="s">
        <v>974</v>
      </c>
      <c r="H521" s="336" t="s">
        <v>1109</v>
      </c>
      <c r="I521" s="347">
        <v>1</v>
      </c>
      <c r="J521" s="334">
        <v>1500000</v>
      </c>
      <c r="K521" s="334">
        <v>1500000</v>
      </c>
      <c r="L521" s="334">
        <f t="shared" si="33"/>
        <v>1500000</v>
      </c>
      <c r="M521" s="356" t="s">
        <v>1593</v>
      </c>
      <c r="N521" s="332" t="s">
        <v>1586</v>
      </c>
    </row>
    <row r="522" spans="1:14" s="288" customFormat="1" ht="27.75" customHeight="1">
      <c r="A522" s="336">
        <v>497</v>
      </c>
      <c r="B522" s="332">
        <v>7</v>
      </c>
      <c r="C522" s="332" t="s">
        <v>252</v>
      </c>
      <c r="D522" s="337" t="s">
        <v>1646</v>
      </c>
      <c r="E522" s="337" t="s">
        <v>1645</v>
      </c>
      <c r="F522" s="337" t="s">
        <v>1645</v>
      </c>
      <c r="G522" s="332" t="s">
        <v>974</v>
      </c>
      <c r="H522" s="336" t="s">
        <v>1109</v>
      </c>
      <c r="I522" s="347">
        <v>2</v>
      </c>
      <c r="J522" s="334">
        <v>162000</v>
      </c>
      <c r="K522" s="334">
        <v>324000</v>
      </c>
      <c r="L522" s="334">
        <f t="shared" si="33"/>
        <v>324000</v>
      </c>
      <c r="M522" s="356" t="s">
        <v>1584</v>
      </c>
      <c r="N522" s="332" t="s">
        <v>1586</v>
      </c>
    </row>
    <row r="523" spans="1:14" ht="27.75" customHeight="1">
      <c r="A523" s="336">
        <v>498</v>
      </c>
      <c r="B523" s="336">
        <v>8</v>
      </c>
      <c r="C523" s="332" t="s">
        <v>252</v>
      </c>
      <c r="D523" s="337" t="s">
        <v>1648</v>
      </c>
      <c r="E523" s="337" t="s">
        <v>1648</v>
      </c>
      <c r="F523" s="337" t="s">
        <v>1648</v>
      </c>
      <c r="G523" s="332" t="s">
        <v>974</v>
      </c>
      <c r="H523" s="336" t="s">
        <v>1109</v>
      </c>
      <c r="I523" s="347">
        <v>1</v>
      </c>
      <c r="J523" s="382">
        <v>126950</v>
      </c>
      <c r="K523" s="335">
        <v>126950</v>
      </c>
      <c r="L523" s="335">
        <f t="shared" si="33"/>
        <v>126950</v>
      </c>
      <c r="M523" s="356" t="s">
        <v>1593</v>
      </c>
      <c r="N523" s="332" t="s">
        <v>1586</v>
      </c>
    </row>
    <row r="524" spans="1:14" s="309" customFormat="1" ht="27.75" customHeight="1">
      <c r="A524" s="346"/>
      <c r="B524" s="365" t="s">
        <v>361</v>
      </c>
      <c r="C524" s="365"/>
      <c r="D524" s="365"/>
      <c r="E524" s="365"/>
      <c r="F524" s="365"/>
      <c r="G524" s="365"/>
      <c r="H524" s="346"/>
      <c r="I524" s="357"/>
      <c r="J524" s="358"/>
      <c r="K524" s="358">
        <f>SUM(K516:K523)</f>
        <v>9325000</v>
      </c>
      <c r="L524" s="358">
        <f>SUM(L516:L523)</f>
        <v>9325000</v>
      </c>
      <c r="M524" s="358">
        <v>10394700</v>
      </c>
      <c r="N524" s="346"/>
    </row>
    <row r="525" spans="1:14" ht="27.75" customHeight="1">
      <c r="A525" s="346"/>
      <c r="B525" s="365" t="s">
        <v>362</v>
      </c>
      <c r="C525" s="365"/>
      <c r="D525" s="365"/>
      <c r="E525" s="365"/>
      <c r="F525" s="365"/>
      <c r="G525" s="365"/>
      <c r="H525" s="346"/>
      <c r="I525" s="357"/>
      <c r="J525" s="358"/>
      <c r="K525" s="358">
        <f>K524+K515+K509</f>
        <v>19735000</v>
      </c>
      <c r="L525" s="358">
        <f>L524+L515+L509</f>
        <v>20222560</v>
      </c>
      <c r="M525" s="358">
        <f>M524+M515+M509</f>
        <v>14576700</v>
      </c>
      <c r="N525" s="336"/>
    </row>
    <row r="526" spans="1:14" s="288" customFormat="1" ht="26.25" customHeight="1">
      <c r="D526" s="326"/>
      <c r="E526" s="326"/>
      <c r="F526" s="326"/>
      <c r="I526" s="320"/>
      <c r="J526" s="321"/>
      <c r="K526" s="327"/>
      <c r="L526" s="327"/>
    </row>
    <row r="527" spans="1:14" s="288" customFormat="1" ht="26.25" customHeight="1">
      <c r="D527" s="342"/>
      <c r="E527" s="386"/>
      <c r="F527" s="386"/>
      <c r="I527" s="320"/>
      <c r="J527" s="321"/>
      <c r="K527" s="327"/>
      <c r="L527" s="327"/>
    </row>
    <row r="528" spans="1:14" ht="43.5" customHeight="1">
      <c r="A528" s="288"/>
      <c r="B528" s="288"/>
      <c r="C528" s="389"/>
      <c r="D528" s="116" t="s">
        <v>1753</v>
      </c>
      <c r="E528" s="209"/>
      <c r="F528" s="209"/>
      <c r="G528" s="209" t="s">
        <v>1754</v>
      </c>
      <c r="H528" s="288"/>
      <c r="K528" s="328"/>
      <c r="L528" s="328"/>
    </row>
    <row r="529" spans="3:12" ht="33.75" customHeight="1">
      <c r="C529" s="343"/>
      <c r="D529" s="343"/>
      <c r="E529" s="386"/>
      <c r="F529" s="345"/>
    </row>
    <row r="530" spans="3:12" ht="16.5" thickBot="1">
      <c r="C530" s="343"/>
      <c r="D530" s="345"/>
      <c r="E530" s="345"/>
    </row>
    <row r="531" spans="3:12" ht="17.25" thickTop="1" thickBot="1">
      <c r="C531" s="343"/>
      <c r="D531" s="345"/>
      <c r="E531" s="345"/>
      <c r="F531" s="345"/>
      <c r="K531" s="344"/>
      <c r="L531" s="344"/>
    </row>
    <row r="532" spans="3:12" ht="16.5" thickTop="1">
      <c r="C532" s="343"/>
      <c r="D532" s="345"/>
      <c r="E532" s="345"/>
    </row>
    <row r="533" spans="3:12" ht="30" customHeight="1">
      <c r="C533" s="343"/>
      <c r="D533" s="345"/>
      <c r="E533" s="345"/>
      <c r="F533" s="345"/>
    </row>
    <row r="534" spans="3:12" ht="24.75" customHeight="1">
      <c r="C534" s="387"/>
      <c r="D534" s="388"/>
      <c r="E534" s="388"/>
      <c r="F534" s="388"/>
    </row>
    <row r="541" spans="3:12">
      <c r="G541" s="329"/>
    </row>
  </sheetData>
  <mergeCells count="31">
    <mergeCell ref="L2:N2"/>
    <mergeCell ref="L3:N3"/>
    <mergeCell ref="M76:N76"/>
    <mergeCell ref="B245:L245"/>
    <mergeCell ref="A499:N499"/>
    <mergeCell ref="M9:M10"/>
    <mergeCell ref="N9:N10"/>
    <mergeCell ref="A6:L6"/>
    <mergeCell ref="A7:L7"/>
    <mergeCell ref="F9:F10"/>
    <mergeCell ref="G9:G10"/>
    <mergeCell ref="H9:H10"/>
    <mergeCell ref="I9:I10"/>
    <mergeCell ref="J9:J10"/>
    <mergeCell ref="K9:K10"/>
    <mergeCell ref="D509:J509"/>
    <mergeCell ref="D515:J515"/>
    <mergeCell ref="L9:L10"/>
    <mergeCell ref="A12:L12"/>
    <mergeCell ref="A23:L23"/>
    <mergeCell ref="A76:L76"/>
    <mergeCell ref="B107:G107"/>
    <mergeCell ref="B108:L108"/>
    <mergeCell ref="B182:G182"/>
    <mergeCell ref="A187:L187"/>
    <mergeCell ref="B22:G22"/>
    <mergeCell ref="A9:A10"/>
    <mergeCell ref="B9:B10"/>
    <mergeCell ref="C9:C10"/>
    <mergeCell ref="D9:D10"/>
    <mergeCell ref="E9:E10"/>
  </mergeCells>
  <dataValidations count="2">
    <dataValidation type="list" allowBlank="1" showInputMessage="1" showErrorMessage="1" sqref="E244 E107 E186 E183" xr:uid="{00000000-0002-0000-0200-000000000000}">
      <formula1>Способ</formula1>
    </dataValidation>
    <dataValidation allowBlank="1" showInputMessage="1" showErrorMessage="1" prompt="Единица измерения заполняется автоматически в соответствии с КТРУ" sqref="F244 F107 F186 F183" xr:uid="{00000000-0002-0000-0200-000001000000}"/>
  </dataValidations>
  <pageMargins left="0.23622047244094491" right="3.937007874015748E-2" top="0.74803149606299213" bottom="0.55118110236220474" header="0.31496062992125984" footer="0.31496062992125984"/>
  <pageSetup paperSize="9" scale="3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2024 1 план</vt:lpstr>
      <vt:lpstr>'2024 1 план'!Область_печати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user</cp:lastModifiedBy>
  <cp:lastPrinted>2024-01-30T04:30:51Z</cp:lastPrinted>
  <dcterms:created xsi:type="dcterms:W3CDTF">2023-12-01T04:03:40Z</dcterms:created>
  <dcterms:modified xsi:type="dcterms:W3CDTF">2024-01-30T04:33:04Z</dcterms:modified>
</cp:coreProperties>
</file>